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xr:revisionPtr revIDLastSave="0" documentId="8_{E0EF913E-D240-47E2-986E-E7889D2A40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5%" sheetId="1" r:id="rId1"/>
    <sheet name="80%" sheetId="2" r:id="rId2"/>
    <sheet name="90%" sheetId="3" r:id="rId3"/>
    <sheet name="70%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2" i="2" l="1"/>
  <c r="K52" i="2"/>
  <c r="R51" i="2"/>
  <c r="K51" i="2"/>
  <c r="R50" i="2"/>
  <c r="K50" i="2"/>
  <c r="R49" i="2"/>
  <c r="K49" i="2"/>
  <c r="R48" i="2"/>
  <c r="K48" i="2"/>
  <c r="R47" i="2"/>
  <c r="K47" i="2"/>
  <c r="R46" i="2"/>
  <c r="K46" i="2"/>
  <c r="R45" i="2"/>
  <c r="K45" i="2"/>
  <c r="R44" i="2"/>
  <c r="K44" i="2"/>
  <c r="R43" i="2"/>
  <c r="K43" i="2"/>
  <c r="R42" i="2"/>
  <c r="K42" i="2"/>
  <c r="R41" i="2"/>
  <c r="K41" i="2"/>
  <c r="R40" i="2"/>
  <c r="K40" i="2"/>
  <c r="R39" i="2"/>
  <c r="K39" i="2"/>
  <c r="R38" i="2"/>
  <c r="K38" i="2"/>
  <c r="R37" i="2"/>
  <c r="K37" i="2"/>
  <c r="R36" i="2"/>
  <c r="K36" i="2"/>
  <c r="R35" i="2"/>
  <c r="K35" i="2"/>
  <c r="R34" i="2"/>
  <c r="K34" i="2"/>
  <c r="R33" i="2"/>
  <c r="K33" i="2"/>
  <c r="R32" i="2"/>
  <c r="K32" i="2"/>
  <c r="R31" i="2"/>
  <c r="K31" i="2"/>
  <c r="R30" i="2"/>
  <c r="K30" i="2"/>
  <c r="R29" i="2"/>
  <c r="K29" i="2"/>
  <c r="R28" i="2"/>
  <c r="K28" i="2"/>
  <c r="R27" i="2"/>
  <c r="K27" i="2"/>
  <c r="R26" i="2"/>
  <c r="K26" i="2"/>
  <c r="R25" i="2"/>
  <c r="K25" i="2"/>
  <c r="R24" i="2"/>
  <c r="K24" i="2"/>
  <c r="R23" i="2"/>
  <c r="K23" i="2"/>
  <c r="R22" i="2"/>
  <c r="K22" i="2"/>
  <c r="R21" i="2"/>
  <c r="K21" i="2"/>
  <c r="R20" i="2"/>
  <c r="K20" i="2"/>
  <c r="R19" i="2"/>
  <c r="K19" i="2"/>
  <c r="R18" i="2"/>
  <c r="K18" i="2"/>
  <c r="R17" i="2"/>
  <c r="K17" i="2"/>
  <c r="R16" i="2"/>
  <c r="K16" i="2"/>
  <c r="R15" i="2"/>
  <c r="K15" i="2"/>
  <c r="R14" i="2"/>
  <c r="K14" i="2"/>
  <c r="R13" i="2"/>
  <c r="K13" i="2"/>
  <c r="R12" i="2"/>
  <c r="K12" i="2"/>
  <c r="R11" i="2"/>
  <c r="K11" i="2"/>
  <c r="R10" i="2"/>
  <c r="K10" i="2"/>
  <c r="R9" i="2"/>
  <c r="K9" i="2"/>
  <c r="R8" i="2"/>
  <c r="K8" i="2"/>
  <c r="R7" i="2"/>
  <c r="K7" i="2"/>
  <c r="R6" i="2"/>
  <c r="K6" i="2"/>
  <c r="R5" i="2"/>
  <c r="K5" i="2"/>
  <c r="K4" i="2"/>
  <c r="I52" i="3"/>
  <c r="B52" i="3"/>
  <c r="I51" i="3"/>
  <c r="B51" i="3"/>
  <c r="I50" i="3"/>
  <c r="B50" i="3"/>
  <c r="I49" i="3"/>
  <c r="B49" i="3"/>
  <c r="I48" i="3"/>
  <c r="B48" i="3"/>
  <c r="I47" i="3"/>
  <c r="B47" i="3"/>
  <c r="I46" i="3"/>
  <c r="B46" i="3"/>
  <c r="I45" i="3"/>
  <c r="B45" i="3"/>
  <c r="I44" i="3"/>
  <c r="B44" i="3"/>
  <c r="I43" i="3"/>
  <c r="B43" i="3"/>
  <c r="I42" i="3"/>
  <c r="B42" i="3"/>
  <c r="I41" i="3"/>
  <c r="B41" i="3"/>
  <c r="I40" i="3"/>
  <c r="B40" i="3"/>
  <c r="I39" i="3"/>
  <c r="B39" i="3"/>
  <c r="I38" i="3"/>
  <c r="B38" i="3"/>
  <c r="I37" i="3"/>
  <c r="B37" i="3"/>
  <c r="I36" i="3"/>
  <c r="B36" i="3"/>
  <c r="I35" i="3"/>
  <c r="B35" i="3"/>
  <c r="I34" i="3"/>
  <c r="B34" i="3"/>
  <c r="I33" i="3"/>
  <c r="B33" i="3"/>
  <c r="I32" i="3"/>
  <c r="B32" i="3"/>
  <c r="I31" i="3"/>
  <c r="B31" i="3"/>
  <c r="I30" i="3"/>
  <c r="B30" i="3"/>
  <c r="I29" i="3"/>
  <c r="B29" i="3"/>
  <c r="I28" i="3"/>
  <c r="B28" i="3"/>
  <c r="I27" i="3"/>
  <c r="B27" i="3"/>
  <c r="I26" i="3"/>
  <c r="B26" i="3"/>
  <c r="I25" i="3"/>
  <c r="B25" i="3"/>
  <c r="I24" i="3"/>
  <c r="B24" i="3"/>
  <c r="I23" i="3"/>
  <c r="B23" i="3"/>
  <c r="I22" i="3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B4" i="3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52" i="4"/>
  <c r="K52" i="4"/>
  <c r="R51" i="4"/>
  <c r="K51" i="4"/>
  <c r="R50" i="4"/>
  <c r="K50" i="4"/>
  <c r="R49" i="4"/>
  <c r="K49" i="4"/>
  <c r="R48" i="4"/>
  <c r="K48" i="4"/>
  <c r="R47" i="4"/>
  <c r="K47" i="4"/>
  <c r="R46" i="4"/>
  <c r="K46" i="4"/>
  <c r="R45" i="4"/>
  <c r="K45" i="4"/>
  <c r="R44" i="4"/>
  <c r="K44" i="4"/>
  <c r="R43" i="4"/>
  <c r="K43" i="4"/>
  <c r="R42" i="4"/>
  <c r="K42" i="4"/>
  <c r="R41" i="4"/>
  <c r="K41" i="4"/>
  <c r="R40" i="4"/>
  <c r="K40" i="4"/>
  <c r="R39" i="4"/>
  <c r="K39" i="4"/>
  <c r="R38" i="4"/>
  <c r="K38" i="4"/>
  <c r="R37" i="4"/>
  <c r="K37" i="4"/>
  <c r="R36" i="4"/>
  <c r="K36" i="4"/>
  <c r="R35" i="4"/>
  <c r="K35" i="4"/>
  <c r="R34" i="4"/>
  <c r="K34" i="4"/>
  <c r="R33" i="4"/>
  <c r="K33" i="4"/>
  <c r="R32" i="4"/>
  <c r="K32" i="4"/>
  <c r="R31" i="4"/>
  <c r="K31" i="4"/>
  <c r="R30" i="4"/>
  <c r="K30" i="4"/>
  <c r="R29" i="4"/>
  <c r="K29" i="4"/>
  <c r="R28" i="4"/>
  <c r="K28" i="4"/>
  <c r="R27" i="4"/>
  <c r="K27" i="4"/>
  <c r="R26" i="4"/>
  <c r="K26" i="4"/>
  <c r="R25" i="4"/>
  <c r="K25" i="4"/>
  <c r="R24" i="4"/>
  <c r="K24" i="4"/>
  <c r="R23" i="4"/>
  <c r="K23" i="4"/>
  <c r="R22" i="4"/>
  <c r="K22" i="4"/>
  <c r="R21" i="4"/>
  <c r="K21" i="4"/>
  <c r="R20" i="4"/>
  <c r="K20" i="4"/>
  <c r="R19" i="4"/>
  <c r="K19" i="4"/>
  <c r="R18" i="4"/>
  <c r="K18" i="4"/>
  <c r="R17" i="4"/>
  <c r="K17" i="4"/>
  <c r="R16" i="4"/>
  <c r="K16" i="4"/>
  <c r="R15" i="4"/>
  <c r="K15" i="4"/>
  <c r="R14" i="4"/>
  <c r="K14" i="4"/>
  <c r="K13" i="4"/>
  <c r="K12" i="4"/>
  <c r="K11" i="4"/>
  <c r="K10" i="4"/>
  <c r="K9" i="4"/>
  <c r="K8" i="4"/>
  <c r="K7" i="4"/>
  <c r="K6" i="4"/>
  <c r="K5" i="4"/>
  <c r="K4" i="4"/>
  <c r="B4" i="4"/>
  <c r="I4" i="4"/>
  <c r="B5" i="4"/>
  <c r="I5" i="4"/>
  <c r="B6" i="4"/>
  <c r="I6" i="4"/>
  <c r="B7" i="4"/>
  <c r="I7" i="4"/>
  <c r="B8" i="4"/>
  <c r="I8" i="4"/>
  <c r="B9" i="4"/>
  <c r="I9" i="4"/>
  <c r="B10" i="4"/>
  <c r="I10" i="4"/>
  <c r="B11" i="4"/>
  <c r="I11" i="4"/>
  <c r="B12" i="4"/>
  <c r="I12" i="4"/>
  <c r="B13" i="4"/>
  <c r="I13" i="4"/>
  <c r="B14" i="4"/>
  <c r="I14" i="4"/>
  <c r="B15" i="4"/>
  <c r="I15" i="4"/>
  <c r="B16" i="4"/>
  <c r="I16" i="4"/>
  <c r="B17" i="4"/>
  <c r="I17" i="4"/>
  <c r="B18" i="4"/>
  <c r="I18" i="4"/>
  <c r="B19" i="4"/>
  <c r="I19" i="4"/>
  <c r="B20" i="4"/>
  <c r="I20" i="4"/>
  <c r="B21" i="4"/>
  <c r="I21" i="4"/>
  <c r="B22" i="4"/>
  <c r="I22" i="4"/>
  <c r="B23" i="4"/>
  <c r="I23" i="4"/>
  <c r="B24" i="4"/>
  <c r="I24" i="4"/>
  <c r="B25" i="4"/>
  <c r="I25" i="4"/>
  <c r="B26" i="4"/>
  <c r="I26" i="4"/>
  <c r="B27" i="4"/>
  <c r="I27" i="4"/>
  <c r="B28" i="4"/>
  <c r="I28" i="4"/>
  <c r="B29" i="4"/>
  <c r="I29" i="4"/>
  <c r="B30" i="4"/>
  <c r="I30" i="4"/>
  <c r="B31" i="4"/>
  <c r="I31" i="4"/>
  <c r="B32" i="4"/>
  <c r="I32" i="4"/>
  <c r="B33" i="4"/>
  <c r="I33" i="4"/>
  <c r="B34" i="4"/>
  <c r="I34" i="4"/>
  <c r="B35" i="4"/>
  <c r="I35" i="4"/>
  <c r="B36" i="4"/>
  <c r="I36" i="4"/>
  <c r="B37" i="4"/>
  <c r="I37" i="4"/>
  <c r="B38" i="4"/>
  <c r="I38" i="4"/>
  <c r="B39" i="4"/>
  <c r="I39" i="4"/>
  <c r="B40" i="4"/>
  <c r="I40" i="4"/>
  <c r="B41" i="4"/>
  <c r="I41" i="4"/>
  <c r="B42" i="4"/>
  <c r="I42" i="4"/>
  <c r="B43" i="4"/>
  <c r="I43" i="4"/>
  <c r="B44" i="4"/>
  <c r="I44" i="4"/>
  <c r="B45" i="4"/>
  <c r="I45" i="4"/>
  <c r="B46" i="4"/>
  <c r="I46" i="4"/>
  <c r="B47" i="4"/>
  <c r="I47" i="4"/>
  <c r="B48" i="4"/>
  <c r="I48" i="4"/>
  <c r="B49" i="4"/>
  <c r="I49" i="4"/>
  <c r="B50" i="4"/>
  <c r="I50" i="4"/>
  <c r="B51" i="4"/>
  <c r="I51" i="4"/>
  <c r="B52" i="4"/>
  <c r="I52" i="4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<sst xmlns="http://schemas.openxmlformats.org/spreadsheetml/2006/main" count="77" uniqueCount="11">
  <si>
    <t>potti</t>
  </si>
  <si>
    <t>Palkinnot €</t>
  </si>
  <si>
    <t>yht.</t>
  </si>
  <si>
    <t>1.</t>
  </si>
  <si>
    <t>2.</t>
  </si>
  <si>
    <t>3.</t>
  </si>
  <si>
    <t>4.</t>
  </si>
  <si>
    <t>5.</t>
  </si>
  <si>
    <t>6.</t>
  </si>
  <si>
    <t>Osall.</t>
  </si>
  <si>
    <t>osanottomaksu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</si>
</sst>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164" fontId="0" fillId="0" borderId="0" xfId="0" applyNumberFormat="1" applyAlignment="1">
      <alignment horizontal="left"/>
    </xf>
    <xf numFmtId="9" fontId="3" fillId="0" borderId="0" xfId="0" applyNumberFormat="1" applyFont="1"/>
    <xf numFmtId="0" fontId="3" fillId="0" borderId="0" xfId="0" applyFont="1"/>
    <xf numFmtId="6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workbookViewId="0">
      <selection activeCell="P22" sqref="P22"/>
    </sheetView>
  </sheetViews>
  <sheetFormatPr defaultRowHeight="12.75" customHeight="1" x14ac:dyDescent="0.3"/>
  <cols>
    <col min="1" max="1" width="5.109375" style="3" customWidth="1"/>
    <col min="2" max="2" width="5.44140625" customWidth="1"/>
    <col min="3" max="3" width="5.33203125" customWidth="1"/>
    <col min="4" max="4" width="4.5546875" customWidth="1"/>
    <col min="5" max="5" width="4.88671875" customWidth="1"/>
    <col min="6" max="6" width="4.44140625" customWidth="1"/>
    <col min="7" max="7" width="4.33203125" customWidth="1"/>
    <col min="8" max="8" width="4.6640625" customWidth="1"/>
    <col min="9" max="9" width="4.44140625" style="8" customWidth="1"/>
    <col min="10" max="15" width="5.109375" customWidth="1"/>
    <col min="16" max="16" width="5" customWidth="1"/>
    <col min="17" max="17" width="4.6640625" customWidth="1"/>
    <col min="18" max="18" width="5.44140625" customWidth="1"/>
  </cols>
  <sheetData>
    <row r="1" spans="1:18" s="1" customFormat="1" ht="12.75" customHeight="1" x14ac:dyDescent="0.3">
      <c r="A1" s="15">
        <v>10</v>
      </c>
      <c r="B1" s="1" t="s">
        <v>10</v>
      </c>
      <c r="I1" s="17"/>
      <c r="J1" s="18">
        <v>15</v>
      </c>
      <c r="K1" s="1" t="s">
        <v>10</v>
      </c>
    </row>
    <row r="2" spans="1:18" ht="12.75" customHeight="1" x14ac:dyDescent="0.3">
      <c r="A2" s="13">
        <v>0.75</v>
      </c>
      <c r="B2" s="14" t="s">
        <v>1</v>
      </c>
      <c r="C2" s="14"/>
      <c r="D2" s="1"/>
      <c r="F2" s="1"/>
      <c r="G2" s="1"/>
      <c r="H2" s="1"/>
      <c r="J2" s="13">
        <v>0.75</v>
      </c>
      <c r="K2" s="14" t="s">
        <v>1</v>
      </c>
      <c r="L2" s="14"/>
      <c r="M2" s="1"/>
      <c r="O2" s="1"/>
      <c r="P2" s="1"/>
      <c r="Q2" s="1"/>
      <c r="R2" s="8"/>
    </row>
    <row r="3" spans="1:18" ht="12.75" customHeight="1" x14ac:dyDescent="0.3">
      <c r="A3" s="7" t="s">
        <v>9</v>
      </c>
      <c r="B3" s="2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8" t="s">
        <v>2</v>
      </c>
      <c r="J3" s="7" t="s">
        <v>9</v>
      </c>
      <c r="K3" s="2" t="s">
        <v>0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8" t="s">
        <v>2</v>
      </c>
    </row>
    <row r="4" spans="1:18" ht="12.75" customHeight="1" x14ac:dyDescent="0.3">
      <c r="A4" s="7">
        <v>2</v>
      </c>
      <c r="B4" s="4">
        <f>0.75*(2*10)</f>
        <v>15</v>
      </c>
      <c r="C4" s="6">
        <v>16</v>
      </c>
      <c r="D4" s="6"/>
      <c r="E4" s="6"/>
      <c r="F4" s="6"/>
      <c r="G4" s="6"/>
      <c r="H4" s="6"/>
      <c r="I4" s="10">
        <v>15</v>
      </c>
      <c r="J4" s="7">
        <v>2</v>
      </c>
      <c r="K4" s="4">
        <f>0.75*(2*15)</f>
        <v>22.5</v>
      </c>
      <c r="L4" s="6">
        <v>23</v>
      </c>
      <c r="M4" s="6"/>
      <c r="N4" s="6"/>
      <c r="O4" s="6"/>
      <c r="P4" s="6"/>
      <c r="Q4" s="6"/>
      <c r="R4" s="8">
        <v>23</v>
      </c>
    </row>
    <row r="5" spans="1:18" ht="12.75" customHeight="1" x14ac:dyDescent="0.3">
      <c r="A5" s="7">
        <v>3</v>
      </c>
      <c r="B5" s="4">
        <f>0.75*(3*10)</f>
        <v>22.5</v>
      </c>
      <c r="C5" s="6">
        <v>15</v>
      </c>
      <c r="D5" s="6">
        <v>8</v>
      </c>
      <c r="E5" s="6"/>
      <c r="F5" s="6"/>
      <c r="G5" s="6"/>
      <c r="H5" s="6"/>
      <c r="I5" s="10">
        <v>22.5</v>
      </c>
      <c r="J5" s="7">
        <v>3</v>
      </c>
      <c r="K5" s="4">
        <f>0.75*(3*15)</f>
        <v>33.75</v>
      </c>
      <c r="L5" s="6">
        <v>20</v>
      </c>
      <c r="M5" s="6">
        <v>14</v>
      </c>
      <c r="N5" s="6"/>
      <c r="O5" s="6"/>
      <c r="P5" s="6"/>
      <c r="Q5" s="6"/>
      <c r="R5" s="12">
        <f t="shared" ref="R5:R52" si="0">SUM(L5:Q5)</f>
        <v>34</v>
      </c>
    </row>
    <row r="6" spans="1:18" ht="12.75" customHeight="1" x14ac:dyDescent="0.3">
      <c r="A6" s="7">
        <v>4</v>
      </c>
      <c r="B6" s="4">
        <f>0.75*(4*10)</f>
        <v>30</v>
      </c>
      <c r="C6" s="6">
        <v>20</v>
      </c>
      <c r="D6" s="6">
        <v>10</v>
      </c>
      <c r="E6" s="6"/>
      <c r="F6" s="6"/>
      <c r="G6" s="6"/>
      <c r="H6" s="6"/>
      <c r="I6" s="10">
        <v>30</v>
      </c>
      <c r="J6" s="7">
        <v>4</v>
      </c>
      <c r="K6" s="4">
        <f>0.75*(4*15)</f>
        <v>45</v>
      </c>
      <c r="L6" s="6">
        <v>30</v>
      </c>
      <c r="M6" s="6">
        <v>15</v>
      </c>
      <c r="N6" s="6"/>
      <c r="O6" s="6"/>
      <c r="P6" s="6"/>
      <c r="Q6" s="6"/>
      <c r="R6" s="12">
        <f t="shared" si="0"/>
        <v>45</v>
      </c>
    </row>
    <row r="7" spans="1:18" ht="12.75" customHeight="1" x14ac:dyDescent="0.3">
      <c r="A7" s="7">
        <v>5</v>
      </c>
      <c r="B7" s="4">
        <f>0.75*(5*10)</f>
        <v>37.5</v>
      </c>
      <c r="C7" s="6">
        <v>25</v>
      </c>
      <c r="D7" s="6">
        <v>13</v>
      </c>
      <c r="E7" s="6"/>
      <c r="F7" s="6"/>
      <c r="G7" s="6"/>
      <c r="H7" s="6"/>
      <c r="I7" s="10">
        <v>37.5</v>
      </c>
      <c r="J7" s="7">
        <v>5</v>
      </c>
      <c r="K7" s="4">
        <f>0.75*(5*15)</f>
        <v>56.25</v>
      </c>
      <c r="L7" s="6">
        <v>30</v>
      </c>
      <c r="M7" s="6">
        <v>26</v>
      </c>
      <c r="N7" s="6"/>
      <c r="O7" s="6"/>
      <c r="P7" s="6"/>
      <c r="Q7" s="6"/>
      <c r="R7" s="12">
        <f t="shared" si="0"/>
        <v>56</v>
      </c>
    </row>
    <row r="8" spans="1:18" ht="12.75" customHeight="1" x14ac:dyDescent="0.3">
      <c r="A8" s="7">
        <v>6</v>
      </c>
      <c r="B8" s="4">
        <f>0.75*(6*10)</f>
        <v>45</v>
      </c>
      <c r="C8" s="6">
        <v>20</v>
      </c>
      <c r="D8" s="6">
        <v>15</v>
      </c>
      <c r="E8" s="6">
        <v>10</v>
      </c>
      <c r="F8" s="6"/>
      <c r="G8" s="6"/>
      <c r="H8" s="6"/>
      <c r="I8" s="10">
        <v>45</v>
      </c>
      <c r="J8" s="7">
        <v>6</v>
      </c>
      <c r="K8" s="4">
        <f>0.75*(6*15)</f>
        <v>67.5</v>
      </c>
      <c r="L8" s="6">
        <v>30</v>
      </c>
      <c r="M8" s="6">
        <v>23</v>
      </c>
      <c r="N8" s="6">
        <v>15</v>
      </c>
      <c r="O8" s="6"/>
      <c r="P8" s="6"/>
      <c r="Q8" s="6"/>
      <c r="R8" s="12">
        <f t="shared" si="0"/>
        <v>68</v>
      </c>
    </row>
    <row r="9" spans="1:18" ht="12.75" customHeight="1" x14ac:dyDescent="0.3">
      <c r="A9" s="7">
        <v>7</v>
      </c>
      <c r="B9" s="4">
        <f>0.75*(7*10)</f>
        <v>52.5</v>
      </c>
      <c r="C9" s="6">
        <v>25</v>
      </c>
      <c r="D9" s="6">
        <v>16</v>
      </c>
      <c r="E9" s="6">
        <v>12</v>
      </c>
      <c r="F9" s="6"/>
      <c r="G9" s="6"/>
      <c r="H9" s="6"/>
      <c r="I9" s="10">
        <v>52.5</v>
      </c>
      <c r="J9" s="7">
        <v>7</v>
      </c>
      <c r="K9" s="4">
        <f>0.75*(7*15)</f>
        <v>78.75</v>
      </c>
      <c r="L9" s="6">
        <v>40</v>
      </c>
      <c r="M9" s="6">
        <v>24</v>
      </c>
      <c r="N9" s="6">
        <v>15</v>
      </c>
      <c r="O9" s="6"/>
      <c r="P9" s="6"/>
      <c r="Q9" s="6"/>
      <c r="R9" s="12">
        <f t="shared" si="0"/>
        <v>79</v>
      </c>
    </row>
    <row r="10" spans="1:18" ht="12.75" customHeight="1" x14ac:dyDescent="0.3">
      <c r="A10" s="7">
        <v>8</v>
      </c>
      <c r="B10" s="4">
        <f>0.75*(8*10)</f>
        <v>60</v>
      </c>
      <c r="C10" s="6">
        <v>30</v>
      </c>
      <c r="D10" s="6">
        <v>20</v>
      </c>
      <c r="E10" s="6">
        <v>10</v>
      </c>
      <c r="F10" s="6"/>
      <c r="G10" s="6"/>
      <c r="H10" s="6"/>
      <c r="I10" s="10">
        <v>60</v>
      </c>
      <c r="J10" s="7">
        <v>8</v>
      </c>
      <c r="K10" s="4">
        <f>0.75*(8*15)</f>
        <v>90</v>
      </c>
      <c r="L10" s="6">
        <v>40</v>
      </c>
      <c r="M10" s="6">
        <v>30</v>
      </c>
      <c r="N10" s="6">
        <v>20</v>
      </c>
      <c r="O10" s="6"/>
      <c r="P10" s="6"/>
      <c r="Q10" s="6"/>
      <c r="R10" s="12">
        <f t="shared" si="0"/>
        <v>90</v>
      </c>
    </row>
    <row r="11" spans="1:18" ht="12.75" customHeight="1" x14ac:dyDescent="0.3">
      <c r="A11" s="7">
        <v>9</v>
      </c>
      <c r="B11" s="4">
        <f>0.75*(9*10)</f>
        <v>67.5</v>
      </c>
      <c r="C11" s="6">
        <v>30</v>
      </c>
      <c r="D11" s="6">
        <v>25</v>
      </c>
      <c r="E11" s="6">
        <v>12</v>
      </c>
      <c r="F11" s="6"/>
      <c r="G11" s="6"/>
      <c r="H11" s="6"/>
      <c r="I11" s="10">
        <v>67.5</v>
      </c>
      <c r="J11" s="7">
        <v>9</v>
      </c>
      <c r="K11" s="4">
        <f>0.75*(9*15)</f>
        <v>101.25</v>
      </c>
      <c r="L11" s="6">
        <v>50</v>
      </c>
      <c r="M11" s="6">
        <v>30</v>
      </c>
      <c r="N11" s="6">
        <v>21</v>
      </c>
      <c r="O11" s="6"/>
      <c r="P11" s="6"/>
      <c r="Q11" s="6"/>
      <c r="R11" s="12">
        <f t="shared" si="0"/>
        <v>101</v>
      </c>
    </row>
    <row r="12" spans="1:18" ht="12.75" customHeight="1" x14ac:dyDescent="0.3">
      <c r="A12" s="7">
        <v>10</v>
      </c>
      <c r="B12" s="4">
        <f>0.75*(10*10)</f>
        <v>75</v>
      </c>
      <c r="C12" s="6">
        <v>35</v>
      </c>
      <c r="D12" s="6">
        <v>25</v>
      </c>
      <c r="E12" s="6">
        <v>15</v>
      </c>
      <c r="F12" s="6"/>
      <c r="G12" s="6"/>
      <c r="H12" s="6"/>
      <c r="I12" s="10">
        <v>75</v>
      </c>
      <c r="J12" s="7">
        <v>10</v>
      </c>
      <c r="K12" s="4">
        <f>0.75*(10*15)</f>
        <v>112.5</v>
      </c>
      <c r="L12" s="6">
        <v>50</v>
      </c>
      <c r="M12" s="6">
        <v>38</v>
      </c>
      <c r="N12" s="6">
        <v>25</v>
      </c>
      <c r="O12" s="6"/>
      <c r="P12" s="6"/>
      <c r="Q12" s="6"/>
      <c r="R12" s="12">
        <f t="shared" si="0"/>
        <v>113</v>
      </c>
    </row>
    <row r="13" spans="1:18" ht="12.75" customHeight="1" x14ac:dyDescent="0.3">
      <c r="A13" s="7">
        <v>11</v>
      </c>
      <c r="B13" s="4">
        <f>0.75*(11*10)</f>
        <v>82.5</v>
      </c>
      <c r="C13" s="6">
        <v>35</v>
      </c>
      <c r="D13" s="6">
        <v>25</v>
      </c>
      <c r="E13" s="6">
        <v>13</v>
      </c>
      <c r="F13" s="6">
        <v>10</v>
      </c>
      <c r="G13" s="6"/>
      <c r="H13" s="6"/>
      <c r="I13" s="10">
        <v>82.5</v>
      </c>
      <c r="J13" s="7">
        <v>11</v>
      </c>
      <c r="K13" s="4">
        <f>0.75*(11*15)</f>
        <v>123.75</v>
      </c>
      <c r="L13" s="6">
        <v>50</v>
      </c>
      <c r="M13" s="6">
        <v>40</v>
      </c>
      <c r="N13" s="6">
        <v>20</v>
      </c>
      <c r="O13" s="6">
        <v>14</v>
      </c>
      <c r="P13" s="6"/>
      <c r="Q13" s="6"/>
      <c r="R13" s="12">
        <f t="shared" si="0"/>
        <v>124</v>
      </c>
    </row>
    <row r="14" spans="1:18" ht="12.75" customHeight="1" x14ac:dyDescent="0.3">
      <c r="A14" s="7">
        <v>12</v>
      </c>
      <c r="B14" s="4">
        <f>0.75*(12*10)</f>
        <v>90</v>
      </c>
      <c r="C14" s="6">
        <v>35</v>
      </c>
      <c r="D14" s="6">
        <v>25</v>
      </c>
      <c r="E14" s="6">
        <v>20</v>
      </c>
      <c r="F14" s="6">
        <v>10</v>
      </c>
      <c r="G14" s="6"/>
      <c r="H14" s="6"/>
      <c r="I14" s="10">
        <v>90</v>
      </c>
      <c r="J14" s="7">
        <v>12</v>
      </c>
      <c r="K14" s="4">
        <f>0.75*(12*15)</f>
        <v>135</v>
      </c>
      <c r="L14" s="6">
        <v>50</v>
      </c>
      <c r="M14" s="6">
        <v>40</v>
      </c>
      <c r="N14" s="6">
        <v>30</v>
      </c>
      <c r="O14" s="6">
        <v>15</v>
      </c>
      <c r="P14" s="6"/>
      <c r="Q14" s="6"/>
      <c r="R14" s="12">
        <f t="shared" si="0"/>
        <v>135</v>
      </c>
    </row>
    <row r="15" spans="1:18" ht="12.75" customHeight="1" x14ac:dyDescent="0.3">
      <c r="A15" s="7">
        <v>13</v>
      </c>
      <c r="B15" s="4">
        <f>0.75*(13*10)</f>
        <v>97.5</v>
      </c>
      <c r="C15" s="6">
        <v>35</v>
      </c>
      <c r="D15" s="6">
        <v>30</v>
      </c>
      <c r="E15" s="6">
        <v>20</v>
      </c>
      <c r="F15" s="6">
        <v>13</v>
      </c>
      <c r="G15" s="6"/>
      <c r="H15" s="6"/>
      <c r="I15" s="10">
        <v>97.5</v>
      </c>
      <c r="J15" s="7">
        <v>13</v>
      </c>
      <c r="K15" s="4">
        <f>0.75*(13*15)</f>
        <v>146.25</v>
      </c>
      <c r="L15" s="6">
        <v>55</v>
      </c>
      <c r="M15" s="6">
        <v>40</v>
      </c>
      <c r="N15" s="6">
        <v>30</v>
      </c>
      <c r="O15" s="6">
        <v>21</v>
      </c>
      <c r="P15" s="6"/>
      <c r="Q15" s="6"/>
      <c r="R15" s="12">
        <f t="shared" si="0"/>
        <v>146</v>
      </c>
    </row>
    <row r="16" spans="1:18" ht="12.75" customHeight="1" x14ac:dyDescent="0.3">
      <c r="A16" s="7">
        <v>14</v>
      </c>
      <c r="B16" s="4">
        <f>0.75*(14*10)</f>
        <v>105</v>
      </c>
      <c r="C16" s="6">
        <v>40</v>
      </c>
      <c r="D16" s="6">
        <v>30</v>
      </c>
      <c r="E16" s="6">
        <v>20</v>
      </c>
      <c r="F16" s="6">
        <v>15</v>
      </c>
      <c r="G16" s="6"/>
      <c r="H16" s="6"/>
      <c r="I16" s="10">
        <v>105</v>
      </c>
      <c r="J16" s="7">
        <v>14</v>
      </c>
      <c r="K16" s="4">
        <f>0.75*(14*15)</f>
        <v>157.5</v>
      </c>
      <c r="L16" s="6">
        <v>60</v>
      </c>
      <c r="M16" s="6">
        <v>45</v>
      </c>
      <c r="N16" s="6">
        <v>30</v>
      </c>
      <c r="O16" s="6">
        <v>23</v>
      </c>
      <c r="P16" s="6"/>
      <c r="Q16" s="6"/>
      <c r="R16" s="12">
        <f t="shared" si="0"/>
        <v>158</v>
      </c>
    </row>
    <row r="17" spans="1:18" ht="12.75" customHeight="1" x14ac:dyDescent="0.3">
      <c r="A17" s="7">
        <v>15</v>
      </c>
      <c r="B17" s="4">
        <f>0.75*(15*10)</f>
        <v>112.5</v>
      </c>
      <c r="C17" s="6">
        <v>40</v>
      </c>
      <c r="D17" s="6">
        <v>35</v>
      </c>
      <c r="E17" s="6">
        <v>23</v>
      </c>
      <c r="F17" s="6">
        <v>20</v>
      </c>
      <c r="G17" s="6"/>
      <c r="H17" s="6"/>
      <c r="I17" s="10">
        <v>112.5</v>
      </c>
      <c r="J17" s="7">
        <v>15</v>
      </c>
      <c r="K17" s="4">
        <f>0.75*(15*15)</f>
        <v>168.75</v>
      </c>
      <c r="L17" s="6">
        <v>60</v>
      </c>
      <c r="M17" s="6">
        <v>50</v>
      </c>
      <c r="N17" s="6">
        <v>34</v>
      </c>
      <c r="O17" s="6">
        <v>25</v>
      </c>
      <c r="P17" s="6"/>
      <c r="Q17" s="6"/>
      <c r="R17" s="12">
        <f t="shared" si="0"/>
        <v>169</v>
      </c>
    </row>
    <row r="18" spans="1:18" ht="12.75" customHeight="1" x14ac:dyDescent="0.3">
      <c r="A18" s="7">
        <v>16</v>
      </c>
      <c r="B18" s="4">
        <f>0.75*(16*10)</f>
        <v>120</v>
      </c>
      <c r="C18" s="6">
        <v>40</v>
      </c>
      <c r="D18" s="6">
        <v>35</v>
      </c>
      <c r="E18" s="6">
        <v>30</v>
      </c>
      <c r="F18" s="6">
        <v>15</v>
      </c>
      <c r="G18" s="6"/>
      <c r="H18" s="6"/>
      <c r="I18" s="10">
        <v>120</v>
      </c>
      <c r="J18" s="7">
        <v>16</v>
      </c>
      <c r="K18" s="4">
        <f>0.75*(16*15)</f>
        <v>180</v>
      </c>
      <c r="L18" s="6">
        <v>60</v>
      </c>
      <c r="M18" s="6">
        <v>50</v>
      </c>
      <c r="N18" s="6">
        <v>40</v>
      </c>
      <c r="O18" s="6">
        <v>15</v>
      </c>
      <c r="P18" s="6">
        <v>15</v>
      </c>
      <c r="Q18" s="6"/>
      <c r="R18" s="12">
        <f t="shared" si="0"/>
        <v>180</v>
      </c>
    </row>
    <row r="19" spans="1:18" ht="12.75" customHeight="1" x14ac:dyDescent="0.3">
      <c r="A19" s="7">
        <v>17</v>
      </c>
      <c r="B19" s="4">
        <f>0.75*(17*10)</f>
        <v>127.5</v>
      </c>
      <c r="C19" s="6">
        <v>40</v>
      </c>
      <c r="D19" s="6">
        <v>35</v>
      </c>
      <c r="E19" s="6">
        <v>25</v>
      </c>
      <c r="F19" s="6">
        <v>20</v>
      </c>
      <c r="G19" s="6">
        <v>8</v>
      </c>
      <c r="H19" s="6"/>
      <c r="I19" s="10">
        <v>127.5</v>
      </c>
      <c r="J19" s="7">
        <v>17</v>
      </c>
      <c r="K19" s="4">
        <f>0.75*(17*15)</f>
        <v>191.25</v>
      </c>
      <c r="L19" s="6">
        <v>60</v>
      </c>
      <c r="M19" s="6">
        <v>50</v>
      </c>
      <c r="N19" s="6">
        <v>40</v>
      </c>
      <c r="O19" s="6">
        <v>21</v>
      </c>
      <c r="P19" s="6">
        <v>20</v>
      </c>
      <c r="Q19" s="6"/>
      <c r="R19" s="12">
        <f t="shared" si="0"/>
        <v>191</v>
      </c>
    </row>
    <row r="20" spans="1:18" ht="12.75" customHeight="1" x14ac:dyDescent="0.3">
      <c r="A20" s="7">
        <v>18</v>
      </c>
      <c r="B20" s="4">
        <f>0.75*(18*10)</f>
        <v>135</v>
      </c>
      <c r="C20" s="6">
        <v>40</v>
      </c>
      <c r="D20" s="6">
        <v>35</v>
      </c>
      <c r="E20" s="6">
        <v>25</v>
      </c>
      <c r="F20" s="6">
        <v>20</v>
      </c>
      <c r="G20" s="6">
        <v>15</v>
      </c>
      <c r="H20" s="6"/>
      <c r="I20" s="10">
        <v>135</v>
      </c>
      <c r="J20" s="7">
        <v>18</v>
      </c>
      <c r="K20" s="4">
        <f>0.75*(18*15)</f>
        <v>202.5</v>
      </c>
      <c r="L20" s="6">
        <v>60</v>
      </c>
      <c r="M20" s="6">
        <v>50</v>
      </c>
      <c r="N20" s="6">
        <v>40</v>
      </c>
      <c r="O20" s="6">
        <v>33</v>
      </c>
      <c r="P20" s="6">
        <v>20</v>
      </c>
      <c r="Q20" s="6"/>
      <c r="R20" s="12">
        <f t="shared" si="0"/>
        <v>203</v>
      </c>
    </row>
    <row r="21" spans="1:18" ht="12.75" customHeight="1" x14ac:dyDescent="0.3">
      <c r="A21" s="7">
        <v>19</v>
      </c>
      <c r="B21" s="4">
        <f>0.75*(19*10)</f>
        <v>142.5</v>
      </c>
      <c r="C21" s="6">
        <v>48</v>
      </c>
      <c r="D21" s="6">
        <v>35</v>
      </c>
      <c r="E21" s="6">
        <v>25</v>
      </c>
      <c r="F21" s="6">
        <v>20</v>
      </c>
      <c r="G21" s="6">
        <v>15</v>
      </c>
      <c r="H21" s="6"/>
      <c r="I21" s="10">
        <v>142.5</v>
      </c>
      <c r="J21" s="7">
        <v>19</v>
      </c>
      <c r="K21" s="4">
        <f>0.75*(19*15)</f>
        <v>213.75</v>
      </c>
      <c r="L21" s="6">
        <v>70</v>
      </c>
      <c r="M21" s="6">
        <v>50</v>
      </c>
      <c r="N21" s="6">
        <v>40</v>
      </c>
      <c r="O21" s="6">
        <v>34</v>
      </c>
      <c r="P21" s="6">
        <v>20</v>
      </c>
      <c r="Q21" s="6"/>
      <c r="R21" s="12">
        <f t="shared" si="0"/>
        <v>214</v>
      </c>
    </row>
    <row r="22" spans="1:18" ht="12.75" customHeight="1" x14ac:dyDescent="0.3">
      <c r="A22" s="7">
        <v>20</v>
      </c>
      <c r="B22" s="4">
        <f>0.75*(20*10)</f>
        <v>150</v>
      </c>
      <c r="C22" s="6">
        <v>50</v>
      </c>
      <c r="D22" s="6">
        <v>40</v>
      </c>
      <c r="E22" s="6">
        <v>25</v>
      </c>
      <c r="F22" s="6">
        <v>20</v>
      </c>
      <c r="G22" s="6">
        <v>15</v>
      </c>
      <c r="H22" s="6"/>
      <c r="I22" s="10">
        <v>150</v>
      </c>
      <c r="J22" s="7">
        <v>20</v>
      </c>
      <c r="K22" s="4">
        <f>0.75*(20*15)</f>
        <v>225</v>
      </c>
      <c r="L22" s="6">
        <v>70</v>
      </c>
      <c r="M22" s="6">
        <v>60</v>
      </c>
      <c r="N22" s="6">
        <v>45</v>
      </c>
      <c r="O22" s="6">
        <v>30</v>
      </c>
      <c r="P22" s="6">
        <v>20</v>
      </c>
      <c r="Q22" s="6"/>
      <c r="R22" s="12">
        <f t="shared" si="0"/>
        <v>225</v>
      </c>
    </row>
    <row r="23" spans="1:18" ht="12.75" customHeight="1" x14ac:dyDescent="0.3">
      <c r="A23" s="7">
        <v>21</v>
      </c>
      <c r="B23" s="4">
        <f>0.75*(21*10)</f>
        <v>157.5</v>
      </c>
      <c r="C23" s="6">
        <v>50</v>
      </c>
      <c r="D23" s="6">
        <v>40</v>
      </c>
      <c r="E23" s="6">
        <v>25</v>
      </c>
      <c r="F23" s="6">
        <v>25</v>
      </c>
      <c r="G23" s="6">
        <v>18</v>
      </c>
      <c r="H23" s="6"/>
      <c r="I23" s="10">
        <v>157.5</v>
      </c>
      <c r="J23" s="7">
        <v>21</v>
      </c>
      <c r="K23" s="4">
        <f>0.75*(21*15)</f>
        <v>236.25</v>
      </c>
      <c r="L23" s="6">
        <v>70</v>
      </c>
      <c r="M23" s="6">
        <v>60</v>
      </c>
      <c r="N23" s="6">
        <v>50</v>
      </c>
      <c r="O23" s="6">
        <v>30</v>
      </c>
      <c r="P23" s="6">
        <v>26</v>
      </c>
      <c r="Q23" s="6"/>
      <c r="R23" s="12">
        <f t="shared" si="0"/>
        <v>236</v>
      </c>
    </row>
    <row r="24" spans="1:18" ht="12.75" customHeight="1" x14ac:dyDescent="0.3">
      <c r="A24" s="7">
        <v>22</v>
      </c>
      <c r="B24" s="4">
        <f>0.75*(22*10)</f>
        <v>165</v>
      </c>
      <c r="C24" s="6">
        <v>50</v>
      </c>
      <c r="D24" s="6">
        <v>40</v>
      </c>
      <c r="E24" s="6">
        <v>32</v>
      </c>
      <c r="F24" s="6">
        <v>25</v>
      </c>
      <c r="G24" s="6">
        <v>18</v>
      </c>
      <c r="H24" s="6"/>
      <c r="I24" s="10">
        <v>165</v>
      </c>
      <c r="J24" s="7">
        <v>22</v>
      </c>
      <c r="K24" s="4">
        <f>0.75*(22*15)</f>
        <v>247.5</v>
      </c>
      <c r="L24" s="6">
        <v>70</v>
      </c>
      <c r="M24" s="6">
        <v>60</v>
      </c>
      <c r="N24" s="6">
        <v>50</v>
      </c>
      <c r="O24" s="6">
        <v>40</v>
      </c>
      <c r="P24" s="6">
        <v>28</v>
      </c>
      <c r="Q24" s="6"/>
      <c r="R24" s="12">
        <f t="shared" si="0"/>
        <v>248</v>
      </c>
    </row>
    <row r="25" spans="1:18" ht="12.75" customHeight="1" x14ac:dyDescent="0.3">
      <c r="A25" s="7">
        <v>23</v>
      </c>
      <c r="B25" s="4">
        <f>0.75*(23*10)</f>
        <v>172.5</v>
      </c>
      <c r="C25" s="6">
        <v>50</v>
      </c>
      <c r="D25" s="6">
        <v>40</v>
      </c>
      <c r="E25" s="6">
        <v>30</v>
      </c>
      <c r="F25" s="6">
        <v>25</v>
      </c>
      <c r="G25" s="6">
        <v>18</v>
      </c>
      <c r="H25" s="6">
        <v>10</v>
      </c>
      <c r="I25" s="10">
        <f t="shared" ref="I25:I52" si="1">SUM(C25:H25)</f>
        <v>173</v>
      </c>
      <c r="J25" s="7">
        <v>23</v>
      </c>
      <c r="K25" s="4">
        <f>0.75*(23*15)</f>
        <v>258.75</v>
      </c>
      <c r="L25" s="6">
        <v>80</v>
      </c>
      <c r="M25" s="6">
        <v>60</v>
      </c>
      <c r="N25" s="6">
        <v>50</v>
      </c>
      <c r="O25" s="6">
        <v>40</v>
      </c>
      <c r="P25" s="6">
        <v>29</v>
      </c>
      <c r="Q25" s="6"/>
      <c r="R25" s="12">
        <f t="shared" si="0"/>
        <v>259</v>
      </c>
    </row>
    <row r="26" spans="1:18" ht="12.75" customHeight="1" x14ac:dyDescent="0.3">
      <c r="A26" s="7">
        <v>24</v>
      </c>
      <c r="B26" s="4">
        <f>0.75*(24*10)</f>
        <v>180</v>
      </c>
      <c r="C26" s="6">
        <v>55</v>
      </c>
      <c r="D26" s="6">
        <v>42</v>
      </c>
      <c r="E26" s="6">
        <v>30</v>
      </c>
      <c r="F26" s="6">
        <v>25</v>
      </c>
      <c r="G26" s="6">
        <v>18</v>
      </c>
      <c r="H26" s="6">
        <v>10</v>
      </c>
      <c r="I26" s="10">
        <f t="shared" si="1"/>
        <v>180</v>
      </c>
      <c r="J26" s="7">
        <v>24</v>
      </c>
      <c r="K26" s="4">
        <f>0.75*(24*15)</f>
        <v>270</v>
      </c>
      <c r="L26" s="6">
        <v>80</v>
      </c>
      <c r="M26" s="6">
        <v>60</v>
      </c>
      <c r="N26" s="6">
        <v>50</v>
      </c>
      <c r="O26" s="6">
        <v>40</v>
      </c>
      <c r="P26" s="6">
        <v>40</v>
      </c>
      <c r="Q26" s="6"/>
      <c r="R26" s="12">
        <f t="shared" si="0"/>
        <v>270</v>
      </c>
    </row>
    <row r="27" spans="1:18" ht="12.75" customHeight="1" x14ac:dyDescent="0.3">
      <c r="A27" s="7">
        <v>25</v>
      </c>
      <c r="B27" s="4">
        <f>0.75*(25*10)</f>
        <v>187.5</v>
      </c>
      <c r="C27" s="6">
        <v>55</v>
      </c>
      <c r="D27" s="6">
        <v>45</v>
      </c>
      <c r="E27" s="6">
        <v>35</v>
      </c>
      <c r="F27" s="6">
        <v>25</v>
      </c>
      <c r="G27" s="6">
        <v>18</v>
      </c>
      <c r="H27" s="6">
        <v>10</v>
      </c>
      <c r="I27" s="10">
        <f t="shared" si="1"/>
        <v>188</v>
      </c>
      <c r="J27" s="7">
        <v>25</v>
      </c>
      <c r="K27" s="4">
        <f>0.75*(25*15)</f>
        <v>281.25</v>
      </c>
      <c r="L27" s="6">
        <v>80</v>
      </c>
      <c r="M27" s="6">
        <v>70</v>
      </c>
      <c r="N27" s="6">
        <v>50</v>
      </c>
      <c r="O27" s="6">
        <v>41</v>
      </c>
      <c r="P27" s="6">
        <v>40</v>
      </c>
      <c r="Q27" s="6"/>
      <c r="R27" s="12">
        <f t="shared" si="0"/>
        <v>281</v>
      </c>
    </row>
    <row r="28" spans="1:18" ht="12.75" customHeight="1" x14ac:dyDescent="0.3">
      <c r="A28" s="7">
        <v>26</v>
      </c>
      <c r="B28" s="4">
        <f>0.75*(26*10)</f>
        <v>195</v>
      </c>
      <c r="C28" s="6">
        <v>55</v>
      </c>
      <c r="D28" s="6">
        <v>45</v>
      </c>
      <c r="E28" s="6">
        <v>35</v>
      </c>
      <c r="F28" s="6">
        <v>25</v>
      </c>
      <c r="G28" s="6">
        <v>20</v>
      </c>
      <c r="H28" s="6">
        <v>15</v>
      </c>
      <c r="I28" s="10">
        <f t="shared" si="1"/>
        <v>195</v>
      </c>
      <c r="J28" s="7">
        <v>26</v>
      </c>
      <c r="K28" s="4">
        <f>0.75*(26*15)</f>
        <v>292.5</v>
      </c>
      <c r="L28" s="6">
        <v>90</v>
      </c>
      <c r="M28" s="6">
        <v>70</v>
      </c>
      <c r="N28" s="6">
        <v>48</v>
      </c>
      <c r="O28" s="6">
        <v>35</v>
      </c>
      <c r="P28" s="6">
        <v>30</v>
      </c>
      <c r="Q28" s="6">
        <v>20</v>
      </c>
      <c r="R28" s="12">
        <f t="shared" si="0"/>
        <v>293</v>
      </c>
    </row>
    <row r="29" spans="1:18" ht="12.75" customHeight="1" x14ac:dyDescent="0.3">
      <c r="A29" s="7">
        <v>27</v>
      </c>
      <c r="B29" s="4">
        <f>0.75*(27*10)</f>
        <v>202.5</v>
      </c>
      <c r="C29" s="6">
        <v>55</v>
      </c>
      <c r="D29" s="6">
        <v>45</v>
      </c>
      <c r="E29" s="6">
        <v>38</v>
      </c>
      <c r="F29" s="6">
        <v>30</v>
      </c>
      <c r="G29" s="6">
        <v>20</v>
      </c>
      <c r="H29" s="6">
        <v>15</v>
      </c>
      <c r="I29" s="10">
        <f t="shared" si="1"/>
        <v>203</v>
      </c>
      <c r="J29" s="7">
        <v>27</v>
      </c>
      <c r="K29" s="4">
        <f>0.75*(27*15)</f>
        <v>303.75</v>
      </c>
      <c r="L29" s="6">
        <v>90</v>
      </c>
      <c r="M29" s="6">
        <v>70</v>
      </c>
      <c r="N29" s="6">
        <v>50</v>
      </c>
      <c r="O29" s="6">
        <v>35</v>
      </c>
      <c r="P29" s="6">
        <v>30</v>
      </c>
      <c r="Q29" s="6">
        <v>29</v>
      </c>
      <c r="R29" s="12">
        <f t="shared" si="0"/>
        <v>304</v>
      </c>
    </row>
    <row r="30" spans="1:18" ht="12.75" customHeight="1" x14ac:dyDescent="0.3">
      <c r="A30" s="7">
        <v>28</v>
      </c>
      <c r="B30" s="4">
        <f>0.75*(28*10)</f>
        <v>210</v>
      </c>
      <c r="C30" s="6">
        <v>55</v>
      </c>
      <c r="D30" s="6">
        <v>50</v>
      </c>
      <c r="E30" s="6">
        <v>40</v>
      </c>
      <c r="F30" s="6">
        <v>30</v>
      </c>
      <c r="G30" s="6">
        <v>20</v>
      </c>
      <c r="H30" s="6">
        <v>15</v>
      </c>
      <c r="I30" s="10">
        <f t="shared" si="1"/>
        <v>210</v>
      </c>
      <c r="J30" s="7">
        <v>28</v>
      </c>
      <c r="K30" s="4">
        <f>0.75*(28*15)</f>
        <v>315</v>
      </c>
      <c r="L30" s="6">
        <v>90</v>
      </c>
      <c r="M30" s="6">
        <v>70</v>
      </c>
      <c r="N30" s="6">
        <v>50</v>
      </c>
      <c r="O30" s="6">
        <v>40</v>
      </c>
      <c r="P30" s="6">
        <v>35</v>
      </c>
      <c r="Q30" s="6">
        <v>30</v>
      </c>
      <c r="R30" s="12">
        <f t="shared" si="0"/>
        <v>315</v>
      </c>
    </row>
    <row r="31" spans="1:18" ht="12.75" customHeight="1" x14ac:dyDescent="0.3">
      <c r="A31" s="7">
        <v>29</v>
      </c>
      <c r="B31" s="4">
        <f>0.75*(29*10)</f>
        <v>217.5</v>
      </c>
      <c r="C31" s="6">
        <v>55</v>
      </c>
      <c r="D31" s="6">
        <v>50</v>
      </c>
      <c r="E31" s="6">
        <v>45</v>
      </c>
      <c r="F31" s="6">
        <v>30</v>
      </c>
      <c r="G31" s="6">
        <v>23</v>
      </c>
      <c r="H31" s="6">
        <v>15</v>
      </c>
      <c r="I31" s="10">
        <f t="shared" si="1"/>
        <v>218</v>
      </c>
      <c r="J31" s="7">
        <v>29</v>
      </c>
      <c r="K31" s="4">
        <f>0.75*(29*15)</f>
        <v>326.25</v>
      </c>
      <c r="L31" s="6">
        <v>90</v>
      </c>
      <c r="M31" s="6">
        <v>80</v>
      </c>
      <c r="N31" s="6">
        <v>50</v>
      </c>
      <c r="O31" s="6">
        <v>40</v>
      </c>
      <c r="P31" s="6">
        <v>35</v>
      </c>
      <c r="Q31" s="6">
        <v>31</v>
      </c>
      <c r="R31" s="12">
        <f t="shared" si="0"/>
        <v>326</v>
      </c>
    </row>
    <row r="32" spans="1:18" ht="12.75" customHeight="1" x14ac:dyDescent="0.3">
      <c r="A32" s="7">
        <v>30</v>
      </c>
      <c r="B32" s="4">
        <f>0.75*(30*10)</f>
        <v>225</v>
      </c>
      <c r="C32" s="6">
        <v>60</v>
      </c>
      <c r="D32" s="6">
        <v>50</v>
      </c>
      <c r="E32" s="6">
        <v>45</v>
      </c>
      <c r="F32" s="6">
        <v>30</v>
      </c>
      <c r="G32" s="6">
        <v>25</v>
      </c>
      <c r="H32" s="6">
        <v>15</v>
      </c>
      <c r="I32" s="10">
        <f t="shared" si="1"/>
        <v>225</v>
      </c>
      <c r="J32" s="7">
        <v>30</v>
      </c>
      <c r="K32" s="4">
        <f>0.75*(30*15)</f>
        <v>337.5</v>
      </c>
      <c r="L32" s="6">
        <v>90</v>
      </c>
      <c r="M32" s="6">
        <v>80</v>
      </c>
      <c r="N32" s="6">
        <v>60</v>
      </c>
      <c r="O32" s="6">
        <v>40</v>
      </c>
      <c r="P32" s="6">
        <v>38</v>
      </c>
      <c r="Q32" s="6">
        <v>30</v>
      </c>
      <c r="R32" s="12">
        <f t="shared" si="0"/>
        <v>338</v>
      </c>
    </row>
    <row r="33" spans="1:18" ht="12.75" customHeight="1" x14ac:dyDescent="0.3">
      <c r="A33" s="7">
        <v>31</v>
      </c>
      <c r="B33" s="4">
        <f>0.75*(31*10)</f>
        <v>232.5</v>
      </c>
      <c r="C33" s="6">
        <v>60</v>
      </c>
      <c r="D33" s="6">
        <v>50</v>
      </c>
      <c r="E33" s="6">
        <v>45</v>
      </c>
      <c r="F33" s="6">
        <v>35</v>
      </c>
      <c r="G33" s="6">
        <v>28</v>
      </c>
      <c r="H33" s="6">
        <v>15</v>
      </c>
      <c r="I33" s="10">
        <f t="shared" si="1"/>
        <v>233</v>
      </c>
      <c r="J33" s="7">
        <v>31</v>
      </c>
      <c r="K33" s="4">
        <f>0.75*(31*15)</f>
        <v>348.75</v>
      </c>
      <c r="L33" s="6">
        <v>90</v>
      </c>
      <c r="M33" s="6">
        <v>80</v>
      </c>
      <c r="N33" s="6">
        <v>70</v>
      </c>
      <c r="O33" s="6">
        <v>40</v>
      </c>
      <c r="P33" s="6">
        <v>40</v>
      </c>
      <c r="Q33" s="6">
        <v>29</v>
      </c>
      <c r="R33" s="12">
        <f t="shared" si="0"/>
        <v>349</v>
      </c>
    </row>
    <row r="34" spans="1:18" ht="12.75" customHeight="1" x14ac:dyDescent="0.3">
      <c r="A34" s="7">
        <v>32</v>
      </c>
      <c r="B34" s="4">
        <f>0.75*(32*10)</f>
        <v>240</v>
      </c>
      <c r="C34" s="6">
        <v>60</v>
      </c>
      <c r="D34" s="6">
        <v>50</v>
      </c>
      <c r="E34" s="6">
        <v>45</v>
      </c>
      <c r="F34" s="6">
        <v>40</v>
      </c>
      <c r="G34" s="6">
        <v>30</v>
      </c>
      <c r="H34" s="6">
        <v>15</v>
      </c>
      <c r="I34" s="10">
        <f t="shared" si="1"/>
        <v>240</v>
      </c>
      <c r="J34" s="7">
        <v>32</v>
      </c>
      <c r="K34" s="4">
        <f>0.75*(32*15)</f>
        <v>360</v>
      </c>
      <c r="L34" s="6">
        <v>90</v>
      </c>
      <c r="M34" s="6">
        <v>80</v>
      </c>
      <c r="N34" s="6">
        <v>70</v>
      </c>
      <c r="O34" s="6">
        <v>50</v>
      </c>
      <c r="P34" s="6">
        <v>40</v>
      </c>
      <c r="Q34" s="6">
        <v>30</v>
      </c>
      <c r="R34" s="12">
        <f t="shared" si="0"/>
        <v>360</v>
      </c>
    </row>
    <row r="35" spans="1:18" ht="12.75" customHeight="1" x14ac:dyDescent="0.3">
      <c r="A35" s="7">
        <v>33</v>
      </c>
      <c r="B35" s="4">
        <f>0.75*(33*10)</f>
        <v>247.5</v>
      </c>
      <c r="C35" s="6">
        <v>60</v>
      </c>
      <c r="D35" s="6">
        <v>55</v>
      </c>
      <c r="E35" s="6">
        <v>45</v>
      </c>
      <c r="F35" s="6">
        <v>40</v>
      </c>
      <c r="G35" s="6">
        <v>33</v>
      </c>
      <c r="H35" s="6">
        <v>15</v>
      </c>
      <c r="I35" s="10">
        <f t="shared" si="1"/>
        <v>248</v>
      </c>
      <c r="J35" s="7">
        <v>33</v>
      </c>
      <c r="K35" s="4">
        <f>0.75*(33*15)</f>
        <v>371.25</v>
      </c>
      <c r="L35" s="6">
        <v>90</v>
      </c>
      <c r="M35" s="6">
        <v>80</v>
      </c>
      <c r="N35" s="6">
        <v>70</v>
      </c>
      <c r="O35" s="6">
        <v>60</v>
      </c>
      <c r="P35" s="6">
        <v>40</v>
      </c>
      <c r="Q35" s="6">
        <v>31</v>
      </c>
      <c r="R35" s="12">
        <f t="shared" si="0"/>
        <v>371</v>
      </c>
    </row>
    <row r="36" spans="1:18" ht="12.75" customHeight="1" x14ac:dyDescent="0.3">
      <c r="A36" s="7">
        <v>34</v>
      </c>
      <c r="B36" s="4">
        <f>0.75*(34*10)</f>
        <v>255</v>
      </c>
      <c r="C36" s="6">
        <v>65</v>
      </c>
      <c r="D36" s="6">
        <v>55</v>
      </c>
      <c r="E36" s="6">
        <v>45</v>
      </c>
      <c r="F36" s="6">
        <v>40</v>
      </c>
      <c r="G36" s="6">
        <v>35</v>
      </c>
      <c r="H36" s="6">
        <v>15</v>
      </c>
      <c r="I36" s="10">
        <f t="shared" si="1"/>
        <v>255</v>
      </c>
      <c r="J36" s="7">
        <v>34</v>
      </c>
      <c r="K36" s="4">
        <f>0.75*(34*15)</f>
        <v>382.5</v>
      </c>
      <c r="L36" s="6">
        <v>90</v>
      </c>
      <c r="M36" s="6">
        <v>80</v>
      </c>
      <c r="N36" s="6">
        <v>70</v>
      </c>
      <c r="O36" s="6">
        <v>60</v>
      </c>
      <c r="P36" s="6">
        <v>50</v>
      </c>
      <c r="Q36" s="6">
        <v>33</v>
      </c>
      <c r="R36" s="12">
        <f t="shared" si="0"/>
        <v>383</v>
      </c>
    </row>
    <row r="37" spans="1:18" ht="12.75" customHeight="1" x14ac:dyDescent="0.3">
      <c r="A37" s="7">
        <v>35</v>
      </c>
      <c r="B37" s="4">
        <f>0.75*(35*10)</f>
        <v>262.5</v>
      </c>
      <c r="C37" s="6">
        <v>65</v>
      </c>
      <c r="D37" s="6">
        <v>55</v>
      </c>
      <c r="E37" s="6">
        <v>45</v>
      </c>
      <c r="F37" s="6">
        <v>40</v>
      </c>
      <c r="G37" s="6">
        <v>35</v>
      </c>
      <c r="H37" s="6">
        <v>23</v>
      </c>
      <c r="I37" s="10">
        <f t="shared" si="1"/>
        <v>263</v>
      </c>
      <c r="J37" s="7">
        <v>35</v>
      </c>
      <c r="K37" s="4">
        <f>0.75*(35*15)</f>
        <v>393.75</v>
      </c>
      <c r="L37" s="6">
        <v>100</v>
      </c>
      <c r="M37" s="6">
        <v>90</v>
      </c>
      <c r="N37" s="6">
        <v>70</v>
      </c>
      <c r="O37" s="6">
        <v>60</v>
      </c>
      <c r="P37" s="6">
        <v>44</v>
      </c>
      <c r="Q37" s="6">
        <v>30</v>
      </c>
      <c r="R37" s="12">
        <f t="shared" si="0"/>
        <v>394</v>
      </c>
    </row>
    <row r="38" spans="1:18" ht="12.75" customHeight="1" x14ac:dyDescent="0.3">
      <c r="A38" s="7">
        <v>36</v>
      </c>
      <c r="B38" s="4">
        <f>0.75*(36*10)</f>
        <v>270</v>
      </c>
      <c r="C38" s="6">
        <v>65</v>
      </c>
      <c r="D38" s="6">
        <v>55</v>
      </c>
      <c r="E38" s="6">
        <v>45</v>
      </c>
      <c r="F38" s="6">
        <v>40</v>
      </c>
      <c r="G38" s="6">
        <v>35</v>
      </c>
      <c r="H38" s="6">
        <v>30</v>
      </c>
      <c r="I38" s="10">
        <f t="shared" si="1"/>
        <v>270</v>
      </c>
      <c r="J38" s="7">
        <v>36</v>
      </c>
      <c r="K38" s="4">
        <f>0.75*(36*15)</f>
        <v>405</v>
      </c>
      <c r="L38" s="6">
        <v>100</v>
      </c>
      <c r="M38" s="6">
        <v>90</v>
      </c>
      <c r="N38" s="6">
        <v>70</v>
      </c>
      <c r="O38" s="6">
        <v>60</v>
      </c>
      <c r="P38" s="6">
        <v>50</v>
      </c>
      <c r="Q38" s="6">
        <v>35</v>
      </c>
      <c r="R38" s="12">
        <f t="shared" si="0"/>
        <v>405</v>
      </c>
    </row>
    <row r="39" spans="1:18" ht="12.75" customHeight="1" x14ac:dyDescent="0.3">
      <c r="A39" s="7">
        <v>37</v>
      </c>
      <c r="B39" s="4">
        <f>0.75*(37*10)</f>
        <v>277.5</v>
      </c>
      <c r="C39" s="6">
        <v>65</v>
      </c>
      <c r="D39" s="6">
        <v>55</v>
      </c>
      <c r="E39" s="6">
        <v>45</v>
      </c>
      <c r="F39" s="6">
        <v>40</v>
      </c>
      <c r="G39" s="6">
        <v>40</v>
      </c>
      <c r="H39" s="6">
        <v>33</v>
      </c>
      <c r="I39" s="10">
        <f t="shared" si="1"/>
        <v>278</v>
      </c>
      <c r="J39" s="7">
        <v>37</v>
      </c>
      <c r="K39" s="4">
        <f>0.75*(37*15)</f>
        <v>416.25</v>
      </c>
      <c r="L39" s="6">
        <v>100</v>
      </c>
      <c r="M39" s="6">
        <v>90</v>
      </c>
      <c r="N39" s="6">
        <v>70</v>
      </c>
      <c r="O39" s="6">
        <v>60</v>
      </c>
      <c r="P39" s="6">
        <v>50</v>
      </c>
      <c r="Q39" s="6">
        <v>46</v>
      </c>
      <c r="R39" s="12">
        <f t="shared" si="0"/>
        <v>416</v>
      </c>
    </row>
    <row r="40" spans="1:18" ht="12.75" customHeight="1" x14ac:dyDescent="0.3">
      <c r="A40" s="7">
        <v>38</v>
      </c>
      <c r="B40" s="4">
        <f>0.75*(38*10)</f>
        <v>285</v>
      </c>
      <c r="C40" s="6">
        <v>70</v>
      </c>
      <c r="D40" s="6">
        <v>55</v>
      </c>
      <c r="E40" s="6">
        <v>45</v>
      </c>
      <c r="F40" s="6">
        <v>40</v>
      </c>
      <c r="G40" s="6">
        <v>40</v>
      </c>
      <c r="H40" s="6">
        <v>35</v>
      </c>
      <c r="I40" s="10">
        <f t="shared" si="1"/>
        <v>285</v>
      </c>
      <c r="J40" s="7">
        <v>38</v>
      </c>
      <c r="K40" s="4">
        <f>0.75*(38*15)</f>
        <v>427.5</v>
      </c>
      <c r="L40" s="6">
        <v>100</v>
      </c>
      <c r="M40" s="6">
        <v>90</v>
      </c>
      <c r="N40" s="6">
        <v>80</v>
      </c>
      <c r="O40" s="6">
        <v>60</v>
      </c>
      <c r="P40" s="6">
        <v>50</v>
      </c>
      <c r="Q40" s="6">
        <v>48</v>
      </c>
      <c r="R40" s="12">
        <f t="shared" si="0"/>
        <v>428</v>
      </c>
    </row>
    <row r="41" spans="1:18" ht="12.75" customHeight="1" x14ac:dyDescent="0.3">
      <c r="A41" s="7">
        <v>39</v>
      </c>
      <c r="B41" s="4">
        <f>0.75*(39*10)</f>
        <v>292.5</v>
      </c>
      <c r="C41" s="6">
        <v>70</v>
      </c>
      <c r="D41" s="6">
        <v>60</v>
      </c>
      <c r="E41" s="6">
        <v>48</v>
      </c>
      <c r="F41" s="6">
        <v>40</v>
      </c>
      <c r="G41" s="6">
        <v>40</v>
      </c>
      <c r="H41" s="6">
        <v>35</v>
      </c>
      <c r="I41" s="10">
        <f t="shared" si="1"/>
        <v>293</v>
      </c>
      <c r="J41" s="7">
        <v>39</v>
      </c>
      <c r="K41" s="4">
        <f>0.75*(39*15)</f>
        <v>438.75</v>
      </c>
      <c r="L41" s="6">
        <v>100</v>
      </c>
      <c r="M41" s="6">
        <v>90</v>
      </c>
      <c r="N41" s="6">
        <v>80</v>
      </c>
      <c r="O41" s="6">
        <v>60</v>
      </c>
      <c r="P41" s="6">
        <v>60</v>
      </c>
      <c r="Q41" s="6">
        <v>49</v>
      </c>
      <c r="R41" s="12">
        <f t="shared" si="0"/>
        <v>439</v>
      </c>
    </row>
    <row r="42" spans="1:18" ht="12.75" customHeight="1" x14ac:dyDescent="0.3">
      <c r="A42" s="7">
        <v>40</v>
      </c>
      <c r="B42" s="4">
        <f>0.75*(40*10)</f>
        <v>300</v>
      </c>
      <c r="C42" s="6">
        <v>70</v>
      </c>
      <c r="D42" s="6">
        <v>60</v>
      </c>
      <c r="E42" s="6">
        <v>50</v>
      </c>
      <c r="F42" s="6">
        <v>45</v>
      </c>
      <c r="G42" s="6">
        <v>40</v>
      </c>
      <c r="H42" s="6">
        <v>35</v>
      </c>
      <c r="I42" s="10">
        <f t="shared" si="1"/>
        <v>300</v>
      </c>
      <c r="J42" s="7">
        <v>40</v>
      </c>
      <c r="K42" s="4">
        <f>0.75*(40*15)</f>
        <v>450</v>
      </c>
      <c r="L42" s="6">
        <v>100</v>
      </c>
      <c r="M42" s="6">
        <v>90</v>
      </c>
      <c r="N42" s="6">
        <v>80</v>
      </c>
      <c r="O42" s="6">
        <v>70</v>
      </c>
      <c r="P42" s="6">
        <v>60</v>
      </c>
      <c r="Q42" s="6">
        <v>50</v>
      </c>
      <c r="R42" s="12">
        <f t="shared" si="0"/>
        <v>450</v>
      </c>
    </row>
    <row r="43" spans="1:18" ht="12.75" customHeight="1" x14ac:dyDescent="0.3">
      <c r="A43" s="7">
        <v>41</v>
      </c>
      <c r="B43" s="4">
        <f>0.75*(41*10)</f>
        <v>307.5</v>
      </c>
      <c r="C43" s="6">
        <v>70</v>
      </c>
      <c r="D43" s="6">
        <v>60</v>
      </c>
      <c r="E43" s="6">
        <v>55</v>
      </c>
      <c r="F43" s="6">
        <v>50</v>
      </c>
      <c r="G43" s="6">
        <v>43</v>
      </c>
      <c r="H43" s="6">
        <v>30</v>
      </c>
      <c r="I43" s="10">
        <f t="shared" si="1"/>
        <v>308</v>
      </c>
      <c r="J43" s="7">
        <v>41</v>
      </c>
      <c r="K43" s="4">
        <f>0.75*(41*15)</f>
        <v>461.25</v>
      </c>
      <c r="L43" s="6">
        <v>100</v>
      </c>
      <c r="M43" s="6">
        <v>90</v>
      </c>
      <c r="N43" s="6">
        <v>80</v>
      </c>
      <c r="O43" s="6">
        <v>70</v>
      </c>
      <c r="P43" s="6">
        <v>61</v>
      </c>
      <c r="Q43" s="6">
        <v>60</v>
      </c>
      <c r="R43" s="12">
        <f t="shared" si="0"/>
        <v>461</v>
      </c>
    </row>
    <row r="44" spans="1:18" ht="12.75" customHeight="1" x14ac:dyDescent="0.3">
      <c r="A44" s="7">
        <v>42</v>
      </c>
      <c r="B44" s="4">
        <f>0.75*(42*10)</f>
        <v>315</v>
      </c>
      <c r="C44" s="6">
        <v>80</v>
      </c>
      <c r="D44" s="6">
        <v>65</v>
      </c>
      <c r="E44" s="6">
        <v>55</v>
      </c>
      <c r="F44" s="6">
        <v>45</v>
      </c>
      <c r="G44" s="6">
        <v>40</v>
      </c>
      <c r="H44" s="6">
        <v>30</v>
      </c>
      <c r="I44" s="10">
        <f t="shared" si="1"/>
        <v>315</v>
      </c>
      <c r="J44" s="7">
        <v>42</v>
      </c>
      <c r="K44" s="4">
        <f>0.75*(42*15)</f>
        <v>472.5</v>
      </c>
      <c r="L44" s="6">
        <v>110</v>
      </c>
      <c r="M44" s="6">
        <v>90</v>
      </c>
      <c r="N44" s="6">
        <v>80</v>
      </c>
      <c r="O44" s="6">
        <v>70</v>
      </c>
      <c r="P44" s="6">
        <v>63</v>
      </c>
      <c r="Q44" s="6">
        <v>60</v>
      </c>
      <c r="R44" s="12">
        <f t="shared" si="0"/>
        <v>473</v>
      </c>
    </row>
    <row r="45" spans="1:18" ht="12.75" customHeight="1" x14ac:dyDescent="0.3">
      <c r="A45" s="7">
        <v>43</v>
      </c>
      <c r="B45" s="4">
        <f>0.75*(43*10)</f>
        <v>322.5</v>
      </c>
      <c r="C45" s="6">
        <v>85</v>
      </c>
      <c r="D45" s="6">
        <v>65</v>
      </c>
      <c r="E45" s="6">
        <v>55</v>
      </c>
      <c r="F45" s="6">
        <v>45</v>
      </c>
      <c r="G45" s="6">
        <v>40</v>
      </c>
      <c r="H45" s="6">
        <v>33</v>
      </c>
      <c r="I45" s="10">
        <f t="shared" si="1"/>
        <v>323</v>
      </c>
      <c r="J45" s="7">
        <v>43</v>
      </c>
      <c r="K45" s="4">
        <f>0.75*(43*15)</f>
        <v>483.75</v>
      </c>
      <c r="L45" s="6">
        <v>110</v>
      </c>
      <c r="M45" s="6">
        <v>90</v>
      </c>
      <c r="N45" s="6">
        <v>80</v>
      </c>
      <c r="O45" s="6">
        <v>74</v>
      </c>
      <c r="P45" s="6">
        <v>70</v>
      </c>
      <c r="Q45" s="6">
        <v>60</v>
      </c>
      <c r="R45" s="12">
        <f t="shared" si="0"/>
        <v>484</v>
      </c>
    </row>
    <row r="46" spans="1:18" ht="12.75" customHeight="1" x14ac:dyDescent="0.3">
      <c r="A46" s="7">
        <v>44</v>
      </c>
      <c r="B46" s="4">
        <f>0.75*(44*10)</f>
        <v>330</v>
      </c>
      <c r="C46" s="6">
        <v>90</v>
      </c>
      <c r="D46" s="6">
        <v>65</v>
      </c>
      <c r="E46" s="6">
        <v>55</v>
      </c>
      <c r="F46" s="6">
        <v>45</v>
      </c>
      <c r="G46" s="6">
        <v>40</v>
      </c>
      <c r="H46" s="6">
        <v>35</v>
      </c>
      <c r="I46" s="10">
        <f t="shared" si="1"/>
        <v>330</v>
      </c>
      <c r="J46" s="7">
        <v>44</v>
      </c>
      <c r="K46" s="4">
        <f>0.75*(44*15)</f>
        <v>495</v>
      </c>
      <c r="L46" s="6">
        <v>110</v>
      </c>
      <c r="M46" s="6">
        <v>100</v>
      </c>
      <c r="N46" s="6">
        <v>80</v>
      </c>
      <c r="O46" s="6">
        <v>75</v>
      </c>
      <c r="P46" s="6">
        <v>70</v>
      </c>
      <c r="Q46" s="6">
        <v>60</v>
      </c>
      <c r="R46" s="12">
        <f t="shared" si="0"/>
        <v>495</v>
      </c>
    </row>
    <row r="47" spans="1:18" ht="12.75" customHeight="1" x14ac:dyDescent="0.3">
      <c r="A47" s="7">
        <v>45</v>
      </c>
      <c r="B47" s="4">
        <f>0.75*(45*10)</f>
        <v>337.5</v>
      </c>
      <c r="C47" s="6">
        <v>90</v>
      </c>
      <c r="D47" s="6">
        <v>65</v>
      </c>
      <c r="E47" s="6">
        <v>55</v>
      </c>
      <c r="F47" s="6">
        <v>48</v>
      </c>
      <c r="G47" s="6">
        <v>45</v>
      </c>
      <c r="H47" s="6">
        <v>35</v>
      </c>
      <c r="I47" s="10">
        <f t="shared" si="1"/>
        <v>338</v>
      </c>
      <c r="J47" s="7">
        <v>45</v>
      </c>
      <c r="K47" s="4">
        <f>0.75*(45*15)</f>
        <v>506.25</v>
      </c>
      <c r="L47" s="6">
        <v>110</v>
      </c>
      <c r="M47" s="6">
        <v>100</v>
      </c>
      <c r="N47" s="6">
        <v>90</v>
      </c>
      <c r="O47" s="6">
        <v>75</v>
      </c>
      <c r="P47" s="6">
        <v>70</v>
      </c>
      <c r="Q47" s="6">
        <v>61</v>
      </c>
      <c r="R47" s="12">
        <f t="shared" si="0"/>
        <v>506</v>
      </c>
    </row>
    <row r="48" spans="1:18" ht="12.75" customHeight="1" x14ac:dyDescent="0.3">
      <c r="A48" s="7">
        <v>46</v>
      </c>
      <c r="B48" s="4">
        <f>0.75*(46*10)</f>
        <v>345</v>
      </c>
      <c r="C48" s="6">
        <v>90</v>
      </c>
      <c r="D48" s="6">
        <v>70</v>
      </c>
      <c r="E48" s="6">
        <v>55</v>
      </c>
      <c r="F48" s="6">
        <v>50</v>
      </c>
      <c r="G48" s="6">
        <v>45</v>
      </c>
      <c r="H48" s="6">
        <v>35</v>
      </c>
      <c r="I48" s="10">
        <f t="shared" si="1"/>
        <v>345</v>
      </c>
      <c r="J48" s="7">
        <v>46</v>
      </c>
      <c r="K48" s="4">
        <f>0.75*(46*15)</f>
        <v>517.5</v>
      </c>
      <c r="L48" s="6">
        <v>120</v>
      </c>
      <c r="M48" s="6">
        <v>100</v>
      </c>
      <c r="N48" s="6">
        <v>90</v>
      </c>
      <c r="O48" s="6">
        <v>75</v>
      </c>
      <c r="P48" s="6">
        <v>70</v>
      </c>
      <c r="Q48" s="6">
        <v>63</v>
      </c>
      <c r="R48" s="12">
        <f t="shared" si="0"/>
        <v>518</v>
      </c>
    </row>
    <row r="49" spans="1:18" ht="12.75" customHeight="1" x14ac:dyDescent="0.3">
      <c r="A49" s="7">
        <v>47</v>
      </c>
      <c r="B49" s="4">
        <f>0.75*(47*10)</f>
        <v>352.5</v>
      </c>
      <c r="C49" s="6">
        <v>90</v>
      </c>
      <c r="D49" s="6">
        <v>70</v>
      </c>
      <c r="E49" s="6">
        <v>60</v>
      </c>
      <c r="F49" s="6">
        <v>50</v>
      </c>
      <c r="G49" s="6">
        <v>45</v>
      </c>
      <c r="H49" s="6">
        <v>38</v>
      </c>
      <c r="I49" s="10">
        <f t="shared" si="1"/>
        <v>353</v>
      </c>
      <c r="J49" s="7">
        <v>47</v>
      </c>
      <c r="K49" s="4">
        <f>0.75*(47*15)</f>
        <v>528.75</v>
      </c>
      <c r="L49" s="6">
        <v>120</v>
      </c>
      <c r="M49" s="6">
        <v>110</v>
      </c>
      <c r="N49" s="6">
        <v>90</v>
      </c>
      <c r="O49" s="6">
        <v>75</v>
      </c>
      <c r="P49" s="6">
        <v>70</v>
      </c>
      <c r="Q49" s="6">
        <v>64</v>
      </c>
      <c r="R49" s="12">
        <f t="shared" si="0"/>
        <v>529</v>
      </c>
    </row>
    <row r="50" spans="1:18" ht="12.75" customHeight="1" x14ac:dyDescent="0.3">
      <c r="A50" s="7">
        <v>48</v>
      </c>
      <c r="B50" s="4">
        <f>0.75*(48*10)</f>
        <v>360</v>
      </c>
      <c r="C50" s="6">
        <v>90</v>
      </c>
      <c r="D50" s="6">
        <v>75</v>
      </c>
      <c r="E50" s="6">
        <v>60</v>
      </c>
      <c r="F50" s="6">
        <v>50</v>
      </c>
      <c r="G50" s="6">
        <v>45</v>
      </c>
      <c r="H50" s="6">
        <v>40</v>
      </c>
      <c r="I50" s="10">
        <f t="shared" si="1"/>
        <v>360</v>
      </c>
      <c r="J50" s="7">
        <v>48</v>
      </c>
      <c r="K50" s="4">
        <f>0.75*(48*15)</f>
        <v>540</v>
      </c>
      <c r="L50" s="6">
        <v>120</v>
      </c>
      <c r="M50" s="6">
        <v>110</v>
      </c>
      <c r="N50" s="6">
        <v>100</v>
      </c>
      <c r="O50" s="6">
        <v>80</v>
      </c>
      <c r="P50" s="6">
        <v>70</v>
      </c>
      <c r="Q50" s="6">
        <v>60</v>
      </c>
      <c r="R50" s="12">
        <f t="shared" si="0"/>
        <v>540</v>
      </c>
    </row>
    <row r="51" spans="1:18" ht="12.75" customHeight="1" x14ac:dyDescent="0.3">
      <c r="A51" s="7">
        <v>49</v>
      </c>
      <c r="B51" s="4">
        <f>0.75*(49*10)</f>
        <v>367.5</v>
      </c>
      <c r="C51" s="6">
        <v>100</v>
      </c>
      <c r="D51" s="6">
        <v>73</v>
      </c>
      <c r="E51" s="6">
        <v>60</v>
      </c>
      <c r="F51" s="6">
        <v>50</v>
      </c>
      <c r="G51" s="6">
        <v>45</v>
      </c>
      <c r="H51" s="6">
        <v>40</v>
      </c>
      <c r="I51" s="10">
        <f t="shared" si="1"/>
        <v>368</v>
      </c>
      <c r="J51" s="7">
        <v>49</v>
      </c>
      <c r="K51" s="4">
        <f>0.75*(49*15)</f>
        <v>551.25</v>
      </c>
      <c r="L51" s="6">
        <v>120</v>
      </c>
      <c r="M51" s="6">
        <v>110</v>
      </c>
      <c r="N51" s="6">
        <v>100</v>
      </c>
      <c r="O51" s="6">
        <v>90</v>
      </c>
      <c r="P51" s="6">
        <v>70</v>
      </c>
      <c r="Q51" s="6">
        <v>61</v>
      </c>
      <c r="R51" s="12">
        <f t="shared" si="0"/>
        <v>551</v>
      </c>
    </row>
    <row r="52" spans="1:18" ht="12.75" customHeight="1" x14ac:dyDescent="0.3">
      <c r="A52" s="7">
        <v>50</v>
      </c>
      <c r="B52" s="4">
        <f>0.75*(50*10)</f>
        <v>375</v>
      </c>
      <c r="C52" s="6">
        <v>100</v>
      </c>
      <c r="D52" s="6">
        <v>80</v>
      </c>
      <c r="E52" s="6">
        <v>60</v>
      </c>
      <c r="F52" s="6">
        <v>50</v>
      </c>
      <c r="G52" s="6">
        <v>45</v>
      </c>
      <c r="H52" s="6">
        <v>40</v>
      </c>
      <c r="I52" s="10">
        <f t="shared" si="1"/>
        <v>375</v>
      </c>
      <c r="J52" s="7">
        <v>50</v>
      </c>
      <c r="K52" s="4">
        <f>0.75*(50*15)</f>
        <v>562.5</v>
      </c>
      <c r="L52" s="6">
        <v>120</v>
      </c>
      <c r="M52" s="6">
        <v>110</v>
      </c>
      <c r="N52" s="6">
        <v>100</v>
      </c>
      <c r="O52" s="6">
        <v>90</v>
      </c>
      <c r="P52" s="6">
        <v>80</v>
      </c>
      <c r="Q52" s="6">
        <v>63</v>
      </c>
      <c r="R52" s="12">
        <f t="shared" si="0"/>
        <v>563</v>
      </c>
    </row>
    <row r="53" spans="1:18" ht="12.75" customHeight="1" x14ac:dyDescent="0.3">
      <c r="J53" s="3"/>
      <c r="R5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workbookViewId="0">
      <selection activeCell="U10" sqref="U10"/>
    </sheetView>
  </sheetViews>
  <sheetFormatPr defaultRowHeight="14.4" x14ac:dyDescent="0.3"/>
  <cols>
    <col min="1" max="1" width="5.109375" style="3" customWidth="1"/>
    <col min="2" max="2" width="5.44140625" customWidth="1"/>
    <col min="3" max="3" width="5.33203125" customWidth="1"/>
    <col min="4" max="4" width="4.5546875" customWidth="1"/>
    <col min="5" max="5" width="4.88671875" customWidth="1"/>
    <col min="6" max="6" width="4.44140625" customWidth="1"/>
    <col min="7" max="7" width="4.33203125" customWidth="1"/>
    <col min="8" max="8" width="4.6640625" customWidth="1"/>
    <col min="9" max="9" width="4.88671875" style="8" customWidth="1"/>
    <col min="10" max="15" width="5.109375" customWidth="1"/>
    <col min="16" max="16" width="4.6640625" customWidth="1"/>
    <col min="17" max="17" width="4.88671875" customWidth="1"/>
    <col min="18" max="18" width="5.33203125" customWidth="1"/>
  </cols>
  <sheetData>
    <row r="1" spans="1:18" x14ac:dyDescent="0.3">
      <c r="A1" s="15">
        <v>10</v>
      </c>
      <c r="B1" s="1" t="s">
        <v>10</v>
      </c>
      <c r="J1" s="16">
        <v>15</v>
      </c>
      <c r="K1" s="1" t="s">
        <v>10</v>
      </c>
    </row>
    <row r="2" spans="1:18" x14ac:dyDescent="0.3">
      <c r="A2" s="13">
        <v>0.8</v>
      </c>
      <c r="B2" s="14" t="s">
        <v>1</v>
      </c>
      <c r="C2" s="14"/>
      <c r="D2" s="1"/>
      <c r="F2" s="1"/>
      <c r="G2" s="1"/>
      <c r="H2" s="1"/>
      <c r="J2" s="13">
        <v>0.8</v>
      </c>
      <c r="K2" s="14" t="s">
        <v>1</v>
      </c>
      <c r="L2" s="14"/>
      <c r="M2" s="1"/>
      <c r="O2" s="1"/>
      <c r="P2" s="1"/>
      <c r="Q2" s="1"/>
      <c r="R2" s="8"/>
    </row>
    <row r="3" spans="1:18" x14ac:dyDescent="0.3">
      <c r="A3" s="7" t="s">
        <v>9</v>
      </c>
      <c r="B3" s="2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8" t="s">
        <v>2</v>
      </c>
      <c r="J3" s="7" t="s">
        <v>9</v>
      </c>
      <c r="K3" s="2" t="s">
        <v>0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8" t="s">
        <v>2</v>
      </c>
    </row>
    <row r="4" spans="1:18" x14ac:dyDescent="0.3">
      <c r="A4" s="7">
        <v>2</v>
      </c>
      <c r="B4" s="4">
        <v>16</v>
      </c>
      <c r="C4" s="6">
        <v>16</v>
      </c>
      <c r="D4" s="6"/>
      <c r="E4" s="6"/>
      <c r="F4" s="6"/>
      <c r="G4" s="6"/>
      <c r="H4" s="6"/>
      <c r="I4" s="8">
        <f t="shared" ref="I4:I35" si="0">SUM(C4:H4)</f>
        <v>16</v>
      </c>
      <c r="J4" s="7">
        <v>2</v>
      </c>
      <c r="K4" s="4">
        <f>0.8*(2*15)</f>
        <v>24</v>
      </c>
      <c r="L4" s="6">
        <v>24</v>
      </c>
      <c r="M4" s="6"/>
      <c r="N4" s="6"/>
      <c r="O4" s="6"/>
      <c r="P4" s="6"/>
      <c r="Q4" s="6"/>
      <c r="R4" s="8">
        <v>24</v>
      </c>
    </row>
    <row r="5" spans="1:18" x14ac:dyDescent="0.3">
      <c r="A5" s="7">
        <v>3</v>
      </c>
      <c r="B5" s="4">
        <v>24</v>
      </c>
      <c r="C5" s="6">
        <v>15</v>
      </c>
      <c r="D5" s="6">
        <v>9</v>
      </c>
      <c r="E5" s="6"/>
      <c r="F5" s="6"/>
      <c r="G5" s="6"/>
      <c r="H5" s="6"/>
      <c r="I5" s="8">
        <f t="shared" si="0"/>
        <v>24</v>
      </c>
      <c r="J5" s="7">
        <v>3</v>
      </c>
      <c r="K5" s="4">
        <f>0.8*(3*15)</f>
        <v>36</v>
      </c>
      <c r="L5" s="6">
        <v>20</v>
      </c>
      <c r="M5" s="6">
        <v>16</v>
      </c>
      <c r="N5" s="6"/>
      <c r="O5" s="6"/>
      <c r="P5" s="6"/>
      <c r="Q5" s="6"/>
      <c r="R5" s="12">
        <f t="shared" ref="R5:R52" si="1">SUM(L5:Q5)</f>
        <v>36</v>
      </c>
    </row>
    <row r="6" spans="1:18" x14ac:dyDescent="0.3">
      <c r="A6" s="7">
        <v>4</v>
      </c>
      <c r="B6" s="4">
        <v>32</v>
      </c>
      <c r="C6" s="6">
        <v>20</v>
      </c>
      <c r="D6" s="6">
        <v>12</v>
      </c>
      <c r="E6" s="6"/>
      <c r="F6" s="6"/>
      <c r="G6" s="6"/>
      <c r="H6" s="6"/>
      <c r="I6" s="8">
        <f t="shared" si="0"/>
        <v>32</v>
      </c>
      <c r="J6" s="7">
        <v>4</v>
      </c>
      <c r="K6" s="4">
        <f>0.8*(4*15)</f>
        <v>48</v>
      </c>
      <c r="L6" s="6">
        <v>30</v>
      </c>
      <c r="M6" s="6">
        <v>18</v>
      </c>
      <c r="N6" s="6"/>
      <c r="O6" s="6"/>
      <c r="P6" s="6"/>
      <c r="Q6" s="6"/>
      <c r="R6" s="12">
        <f t="shared" si="1"/>
        <v>48</v>
      </c>
    </row>
    <row r="7" spans="1:18" x14ac:dyDescent="0.3">
      <c r="A7" s="7">
        <v>5</v>
      </c>
      <c r="B7" s="4">
        <v>40</v>
      </c>
      <c r="C7" s="6">
        <v>25</v>
      </c>
      <c r="D7" s="6">
        <v>15</v>
      </c>
      <c r="E7" s="6"/>
      <c r="F7" s="6"/>
      <c r="G7" s="6"/>
      <c r="H7" s="6"/>
      <c r="I7" s="8">
        <f t="shared" si="0"/>
        <v>40</v>
      </c>
      <c r="J7" s="7">
        <v>5</v>
      </c>
      <c r="K7" s="4">
        <f>0.8*(5*15)</f>
        <v>60</v>
      </c>
      <c r="L7" s="6">
        <v>40</v>
      </c>
      <c r="M7" s="6">
        <v>20</v>
      </c>
      <c r="N7" s="6"/>
      <c r="O7" s="6"/>
      <c r="P7" s="6"/>
      <c r="Q7" s="6"/>
      <c r="R7" s="12">
        <f t="shared" si="1"/>
        <v>60</v>
      </c>
    </row>
    <row r="8" spans="1:18" x14ac:dyDescent="0.3">
      <c r="A8" s="7">
        <v>6</v>
      </c>
      <c r="B8" s="4">
        <v>48</v>
      </c>
      <c r="C8" s="6">
        <v>25</v>
      </c>
      <c r="D8" s="6">
        <v>15</v>
      </c>
      <c r="E8" s="6">
        <v>8</v>
      </c>
      <c r="F8" s="6"/>
      <c r="G8" s="6"/>
      <c r="H8" s="6"/>
      <c r="I8" s="8">
        <f t="shared" si="0"/>
        <v>48</v>
      </c>
      <c r="J8" s="7">
        <v>6</v>
      </c>
      <c r="K8" s="4">
        <f>0.8*(6*15)</f>
        <v>72</v>
      </c>
      <c r="L8" s="6">
        <v>37</v>
      </c>
      <c r="M8" s="6">
        <v>20</v>
      </c>
      <c r="N8" s="6">
        <v>15</v>
      </c>
      <c r="O8" s="6"/>
      <c r="P8" s="6"/>
      <c r="Q8" s="6"/>
      <c r="R8" s="12">
        <f t="shared" si="1"/>
        <v>72</v>
      </c>
    </row>
    <row r="9" spans="1:18" x14ac:dyDescent="0.3">
      <c r="A9" s="7">
        <v>7</v>
      </c>
      <c r="B9" s="4">
        <v>56</v>
      </c>
      <c r="C9" s="6">
        <v>25</v>
      </c>
      <c r="D9" s="6">
        <v>21</v>
      </c>
      <c r="E9" s="6">
        <v>10</v>
      </c>
      <c r="F9" s="6"/>
      <c r="G9" s="6"/>
      <c r="H9" s="6"/>
      <c r="I9" s="8">
        <f t="shared" si="0"/>
        <v>56</v>
      </c>
      <c r="J9" s="7">
        <v>7</v>
      </c>
      <c r="K9" s="4">
        <f>0.8*(7*15)</f>
        <v>84</v>
      </c>
      <c r="L9" s="6">
        <v>40</v>
      </c>
      <c r="M9" s="6">
        <v>25</v>
      </c>
      <c r="N9" s="6">
        <v>19</v>
      </c>
      <c r="O9" s="6"/>
      <c r="P9" s="6"/>
      <c r="Q9" s="6"/>
      <c r="R9" s="12">
        <f t="shared" si="1"/>
        <v>84</v>
      </c>
    </row>
    <row r="10" spans="1:18" x14ac:dyDescent="0.3">
      <c r="A10" s="7">
        <v>8</v>
      </c>
      <c r="B10" s="4">
        <v>64</v>
      </c>
      <c r="C10" s="6">
        <v>30</v>
      </c>
      <c r="D10" s="6">
        <v>24</v>
      </c>
      <c r="E10" s="6">
        <v>10</v>
      </c>
      <c r="F10" s="6"/>
      <c r="G10" s="6"/>
      <c r="H10" s="6"/>
      <c r="I10" s="8">
        <f t="shared" si="0"/>
        <v>64</v>
      </c>
      <c r="J10" s="7">
        <v>8</v>
      </c>
      <c r="K10" s="4">
        <f>0.8*(8*15)</f>
        <v>96</v>
      </c>
      <c r="L10" s="6">
        <v>50</v>
      </c>
      <c r="M10" s="6">
        <v>25</v>
      </c>
      <c r="N10" s="6">
        <v>21</v>
      </c>
      <c r="O10" s="6"/>
      <c r="P10" s="6"/>
      <c r="Q10" s="6"/>
      <c r="R10" s="12">
        <f t="shared" si="1"/>
        <v>96</v>
      </c>
    </row>
    <row r="11" spans="1:18" x14ac:dyDescent="0.3">
      <c r="A11" s="7">
        <v>9</v>
      </c>
      <c r="B11" s="4">
        <v>72</v>
      </c>
      <c r="C11" s="6">
        <v>30</v>
      </c>
      <c r="D11" s="6">
        <v>25</v>
      </c>
      <c r="E11" s="6">
        <v>17</v>
      </c>
      <c r="F11" s="6"/>
      <c r="G11" s="6"/>
      <c r="H11" s="6"/>
      <c r="I11" s="8">
        <f t="shared" si="0"/>
        <v>72</v>
      </c>
      <c r="J11" s="7">
        <v>9</v>
      </c>
      <c r="K11" s="4">
        <f>0.8*(9*15)</f>
        <v>108</v>
      </c>
      <c r="L11" s="6">
        <v>50</v>
      </c>
      <c r="M11" s="6">
        <v>33</v>
      </c>
      <c r="N11" s="6">
        <v>25</v>
      </c>
      <c r="O11" s="6"/>
      <c r="P11" s="6"/>
      <c r="Q11" s="6"/>
      <c r="R11" s="12">
        <f t="shared" si="1"/>
        <v>108</v>
      </c>
    </row>
    <row r="12" spans="1:18" x14ac:dyDescent="0.3">
      <c r="A12" s="7">
        <v>10</v>
      </c>
      <c r="B12" s="4">
        <v>80</v>
      </c>
      <c r="C12" s="6">
        <v>35</v>
      </c>
      <c r="D12" s="6">
        <v>25</v>
      </c>
      <c r="E12" s="6">
        <v>20</v>
      </c>
      <c r="F12" s="6"/>
      <c r="G12" s="6"/>
      <c r="H12" s="6"/>
      <c r="I12" s="8">
        <f t="shared" si="0"/>
        <v>80</v>
      </c>
      <c r="J12" s="7">
        <v>10</v>
      </c>
      <c r="K12" s="4">
        <f>0.8*(10*15)</f>
        <v>120</v>
      </c>
      <c r="L12" s="6">
        <v>55</v>
      </c>
      <c r="M12" s="6">
        <v>40</v>
      </c>
      <c r="N12" s="6">
        <v>25</v>
      </c>
      <c r="O12" s="6"/>
      <c r="P12" s="6"/>
      <c r="Q12" s="6"/>
      <c r="R12" s="12">
        <f t="shared" si="1"/>
        <v>120</v>
      </c>
    </row>
    <row r="13" spans="1:18" x14ac:dyDescent="0.3">
      <c r="A13" s="7">
        <v>11</v>
      </c>
      <c r="B13" s="4">
        <v>88</v>
      </c>
      <c r="C13" s="6">
        <v>35</v>
      </c>
      <c r="D13" s="6">
        <v>20</v>
      </c>
      <c r="E13" s="6">
        <v>18</v>
      </c>
      <c r="F13" s="6">
        <v>15</v>
      </c>
      <c r="G13" s="6"/>
      <c r="H13" s="6"/>
      <c r="I13" s="8">
        <f t="shared" si="0"/>
        <v>88</v>
      </c>
      <c r="J13" s="7">
        <v>11</v>
      </c>
      <c r="K13" s="4">
        <f>0.8*(11*15)</f>
        <v>132</v>
      </c>
      <c r="L13" s="6">
        <v>50</v>
      </c>
      <c r="M13" s="6">
        <v>40</v>
      </c>
      <c r="N13" s="6">
        <v>25</v>
      </c>
      <c r="O13" s="6">
        <v>17</v>
      </c>
      <c r="P13" s="6"/>
      <c r="Q13" s="6"/>
      <c r="R13" s="12">
        <f t="shared" si="1"/>
        <v>132</v>
      </c>
    </row>
    <row r="14" spans="1:18" x14ac:dyDescent="0.3">
      <c r="A14" s="7">
        <v>12</v>
      </c>
      <c r="B14" s="4">
        <v>96</v>
      </c>
      <c r="C14" s="6">
        <v>35</v>
      </c>
      <c r="D14" s="6">
        <v>25</v>
      </c>
      <c r="E14" s="6">
        <v>20</v>
      </c>
      <c r="F14" s="6">
        <v>16</v>
      </c>
      <c r="G14" s="6"/>
      <c r="H14" s="6"/>
      <c r="I14" s="8">
        <f t="shared" si="0"/>
        <v>96</v>
      </c>
      <c r="J14" s="7">
        <v>12</v>
      </c>
      <c r="K14" s="4">
        <f>0.8*(12*15)</f>
        <v>144</v>
      </c>
      <c r="L14" s="6">
        <v>50</v>
      </c>
      <c r="M14" s="6">
        <v>40</v>
      </c>
      <c r="N14" s="6">
        <v>30</v>
      </c>
      <c r="O14" s="6">
        <v>24</v>
      </c>
      <c r="P14" s="6"/>
      <c r="Q14" s="6"/>
      <c r="R14" s="12">
        <f t="shared" si="1"/>
        <v>144</v>
      </c>
    </row>
    <row r="15" spans="1:18" x14ac:dyDescent="0.3">
      <c r="A15" s="7">
        <v>13</v>
      </c>
      <c r="B15" s="4">
        <v>104</v>
      </c>
      <c r="C15" s="6">
        <v>35</v>
      </c>
      <c r="D15" s="6">
        <v>29</v>
      </c>
      <c r="E15" s="6">
        <v>25</v>
      </c>
      <c r="F15" s="6">
        <v>15</v>
      </c>
      <c r="G15" s="6"/>
      <c r="H15" s="6"/>
      <c r="I15" s="8">
        <f t="shared" si="0"/>
        <v>104</v>
      </c>
      <c r="J15" s="7">
        <v>13</v>
      </c>
      <c r="K15" s="4">
        <f>0.8*(13*15)</f>
        <v>156</v>
      </c>
      <c r="L15" s="6">
        <v>50</v>
      </c>
      <c r="M15" s="6">
        <v>40</v>
      </c>
      <c r="N15" s="6">
        <v>35</v>
      </c>
      <c r="O15" s="6">
        <v>31</v>
      </c>
      <c r="P15" s="6"/>
      <c r="Q15" s="6"/>
      <c r="R15" s="12">
        <f t="shared" si="1"/>
        <v>156</v>
      </c>
    </row>
    <row r="16" spans="1:18" x14ac:dyDescent="0.3">
      <c r="A16" s="7">
        <v>14</v>
      </c>
      <c r="B16" s="4">
        <v>112</v>
      </c>
      <c r="C16" s="6">
        <v>40</v>
      </c>
      <c r="D16" s="6">
        <v>30</v>
      </c>
      <c r="E16" s="6">
        <v>27</v>
      </c>
      <c r="F16" s="6">
        <v>15</v>
      </c>
      <c r="G16" s="6"/>
      <c r="H16" s="6"/>
      <c r="I16" s="8">
        <f t="shared" si="0"/>
        <v>112</v>
      </c>
      <c r="J16" s="7">
        <v>14</v>
      </c>
      <c r="K16" s="4">
        <f>0.8*(14*15)</f>
        <v>168</v>
      </c>
      <c r="L16" s="6">
        <v>60</v>
      </c>
      <c r="M16" s="6">
        <v>40</v>
      </c>
      <c r="N16" s="6">
        <v>35</v>
      </c>
      <c r="O16" s="6">
        <v>33</v>
      </c>
      <c r="P16" s="6"/>
      <c r="Q16" s="6"/>
      <c r="R16" s="12">
        <f t="shared" si="1"/>
        <v>168</v>
      </c>
    </row>
    <row r="17" spans="1:18" x14ac:dyDescent="0.3">
      <c r="A17" s="7">
        <v>15</v>
      </c>
      <c r="B17" s="4">
        <v>120</v>
      </c>
      <c r="C17" s="6">
        <v>40</v>
      </c>
      <c r="D17" s="6">
        <v>35</v>
      </c>
      <c r="E17" s="6">
        <v>25</v>
      </c>
      <c r="F17" s="6">
        <v>20</v>
      </c>
      <c r="G17" s="6"/>
      <c r="H17" s="6"/>
      <c r="I17" s="8">
        <f t="shared" si="0"/>
        <v>120</v>
      </c>
      <c r="J17" s="7">
        <v>15</v>
      </c>
      <c r="K17" s="4">
        <f>0.8*(15*15)</f>
        <v>180</v>
      </c>
      <c r="L17" s="6">
        <v>60</v>
      </c>
      <c r="M17" s="6">
        <v>50</v>
      </c>
      <c r="N17" s="6">
        <v>35</v>
      </c>
      <c r="O17" s="6">
        <v>35</v>
      </c>
      <c r="P17" s="6"/>
      <c r="Q17" s="6"/>
      <c r="R17" s="12">
        <f t="shared" si="1"/>
        <v>180</v>
      </c>
    </row>
    <row r="18" spans="1:18" x14ac:dyDescent="0.3">
      <c r="A18" s="7">
        <v>16</v>
      </c>
      <c r="B18" s="4">
        <v>128</v>
      </c>
      <c r="C18" s="6">
        <v>40</v>
      </c>
      <c r="D18" s="6">
        <v>35</v>
      </c>
      <c r="E18" s="6">
        <v>30</v>
      </c>
      <c r="F18" s="6">
        <v>15</v>
      </c>
      <c r="G18" s="6">
        <v>8</v>
      </c>
      <c r="H18" s="6"/>
      <c r="I18" s="8">
        <f t="shared" si="0"/>
        <v>128</v>
      </c>
      <c r="J18" s="7">
        <v>16</v>
      </c>
      <c r="K18" s="4">
        <f>0.8*(16*15)</f>
        <v>192</v>
      </c>
      <c r="L18" s="6">
        <v>60</v>
      </c>
      <c r="M18" s="6">
        <v>50</v>
      </c>
      <c r="N18" s="6">
        <v>40</v>
      </c>
      <c r="O18" s="6">
        <v>27</v>
      </c>
      <c r="P18" s="6">
        <v>15</v>
      </c>
      <c r="Q18" s="6"/>
      <c r="R18" s="12">
        <f t="shared" si="1"/>
        <v>192</v>
      </c>
    </row>
    <row r="19" spans="1:18" x14ac:dyDescent="0.3">
      <c r="A19" s="7">
        <v>17</v>
      </c>
      <c r="B19" s="4">
        <v>136</v>
      </c>
      <c r="C19" s="6">
        <v>40</v>
      </c>
      <c r="D19" s="6">
        <v>35</v>
      </c>
      <c r="E19" s="6">
        <v>25</v>
      </c>
      <c r="F19" s="6">
        <v>20</v>
      </c>
      <c r="G19" s="6">
        <v>16</v>
      </c>
      <c r="H19" s="6"/>
      <c r="I19" s="8">
        <f t="shared" si="0"/>
        <v>136</v>
      </c>
      <c r="J19" s="7">
        <v>17</v>
      </c>
      <c r="K19" s="4">
        <f>0.8*(17*15)</f>
        <v>204</v>
      </c>
      <c r="L19" s="6">
        <v>60</v>
      </c>
      <c r="M19" s="6">
        <v>50</v>
      </c>
      <c r="N19" s="6">
        <v>40</v>
      </c>
      <c r="O19" s="6">
        <v>30</v>
      </c>
      <c r="P19" s="6">
        <v>24</v>
      </c>
      <c r="Q19" s="6"/>
      <c r="R19" s="12">
        <f t="shared" si="1"/>
        <v>204</v>
      </c>
    </row>
    <row r="20" spans="1:18" x14ac:dyDescent="0.3">
      <c r="A20" s="7">
        <v>18</v>
      </c>
      <c r="B20" s="4">
        <v>144</v>
      </c>
      <c r="C20" s="6">
        <v>45</v>
      </c>
      <c r="D20" s="6">
        <v>35</v>
      </c>
      <c r="E20" s="6">
        <v>25</v>
      </c>
      <c r="F20" s="6">
        <v>20</v>
      </c>
      <c r="G20" s="6">
        <v>19</v>
      </c>
      <c r="H20" s="6"/>
      <c r="I20" s="8">
        <f t="shared" si="0"/>
        <v>144</v>
      </c>
      <c r="J20" s="7">
        <v>18</v>
      </c>
      <c r="K20" s="4">
        <f>0.8*(18*15)</f>
        <v>216</v>
      </c>
      <c r="L20" s="6">
        <v>60</v>
      </c>
      <c r="M20" s="6">
        <v>50</v>
      </c>
      <c r="N20" s="6">
        <v>40</v>
      </c>
      <c r="O20" s="6">
        <v>40</v>
      </c>
      <c r="P20" s="6">
        <v>26</v>
      </c>
      <c r="Q20" s="6"/>
      <c r="R20" s="12">
        <f t="shared" si="1"/>
        <v>216</v>
      </c>
    </row>
    <row r="21" spans="1:18" x14ac:dyDescent="0.3">
      <c r="A21" s="7">
        <v>19</v>
      </c>
      <c r="B21" s="4">
        <v>152</v>
      </c>
      <c r="C21" s="6">
        <v>45</v>
      </c>
      <c r="D21" s="6">
        <v>35</v>
      </c>
      <c r="E21" s="6">
        <v>25</v>
      </c>
      <c r="F21" s="6">
        <v>25</v>
      </c>
      <c r="G21" s="6">
        <v>22</v>
      </c>
      <c r="H21" s="6"/>
      <c r="I21" s="8">
        <f t="shared" si="0"/>
        <v>152</v>
      </c>
      <c r="J21" s="7">
        <v>19</v>
      </c>
      <c r="K21" s="4">
        <f>0.8*(19*15)</f>
        <v>228</v>
      </c>
      <c r="L21" s="6">
        <v>70</v>
      </c>
      <c r="M21" s="6">
        <v>50</v>
      </c>
      <c r="N21" s="6">
        <v>40</v>
      </c>
      <c r="O21" s="6">
        <v>40</v>
      </c>
      <c r="P21" s="6">
        <v>28</v>
      </c>
      <c r="Q21" s="6"/>
      <c r="R21" s="12">
        <f t="shared" si="1"/>
        <v>228</v>
      </c>
    </row>
    <row r="22" spans="1:18" x14ac:dyDescent="0.3">
      <c r="A22" s="7">
        <v>20</v>
      </c>
      <c r="B22" s="4">
        <v>160</v>
      </c>
      <c r="C22" s="6">
        <v>45</v>
      </c>
      <c r="D22" s="6">
        <v>35</v>
      </c>
      <c r="E22" s="6">
        <v>30</v>
      </c>
      <c r="F22" s="6">
        <v>25</v>
      </c>
      <c r="G22" s="6">
        <v>25</v>
      </c>
      <c r="H22" s="6"/>
      <c r="I22" s="8">
        <f t="shared" si="0"/>
        <v>160</v>
      </c>
      <c r="J22" s="7">
        <v>20</v>
      </c>
      <c r="K22" s="4">
        <f>0.8*(20*15)</f>
        <v>240</v>
      </c>
      <c r="L22" s="6">
        <v>70</v>
      </c>
      <c r="M22" s="6">
        <v>60</v>
      </c>
      <c r="N22" s="6">
        <v>40</v>
      </c>
      <c r="O22" s="6">
        <v>40</v>
      </c>
      <c r="P22" s="6">
        <v>30</v>
      </c>
      <c r="Q22" s="6"/>
      <c r="R22" s="12">
        <f t="shared" si="1"/>
        <v>240</v>
      </c>
    </row>
    <row r="23" spans="1:18" x14ac:dyDescent="0.3">
      <c r="A23" s="7">
        <v>21</v>
      </c>
      <c r="B23" s="4">
        <v>168</v>
      </c>
      <c r="C23" s="6">
        <v>45</v>
      </c>
      <c r="D23" s="6">
        <v>40</v>
      </c>
      <c r="E23" s="6">
        <v>33</v>
      </c>
      <c r="F23" s="6">
        <v>25</v>
      </c>
      <c r="G23" s="6">
        <v>25</v>
      </c>
      <c r="H23" s="6"/>
      <c r="I23" s="8">
        <f t="shared" si="0"/>
        <v>168</v>
      </c>
      <c r="J23" s="7">
        <v>21</v>
      </c>
      <c r="K23" s="4">
        <f>0.8*(21*15)</f>
        <v>252</v>
      </c>
      <c r="L23" s="6">
        <v>70</v>
      </c>
      <c r="M23" s="6">
        <v>60</v>
      </c>
      <c r="N23" s="6">
        <v>50</v>
      </c>
      <c r="O23" s="6">
        <v>40</v>
      </c>
      <c r="P23" s="6">
        <v>32</v>
      </c>
      <c r="Q23" s="6"/>
      <c r="R23" s="12">
        <f t="shared" si="1"/>
        <v>252</v>
      </c>
    </row>
    <row r="24" spans="1:18" x14ac:dyDescent="0.3">
      <c r="A24" s="7">
        <v>22</v>
      </c>
      <c r="B24" s="4">
        <v>176</v>
      </c>
      <c r="C24" s="6">
        <v>50</v>
      </c>
      <c r="D24" s="6">
        <v>40</v>
      </c>
      <c r="E24" s="6">
        <v>35</v>
      </c>
      <c r="F24" s="6">
        <v>26</v>
      </c>
      <c r="G24" s="6">
        <v>25</v>
      </c>
      <c r="H24" s="6"/>
      <c r="I24" s="8">
        <f t="shared" si="0"/>
        <v>176</v>
      </c>
      <c r="J24" s="7">
        <v>22</v>
      </c>
      <c r="K24" s="4">
        <f>0.8*(22*15)</f>
        <v>264</v>
      </c>
      <c r="L24" s="6">
        <v>70</v>
      </c>
      <c r="M24" s="6">
        <v>60</v>
      </c>
      <c r="N24" s="6">
        <v>50</v>
      </c>
      <c r="O24" s="6">
        <v>40</v>
      </c>
      <c r="P24" s="6">
        <v>29</v>
      </c>
      <c r="Q24" s="6">
        <v>15</v>
      </c>
      <c r="R24" s="12">
        <f t="shared" si="1"/>
        <v>264</v>
      </c>
    </row>
    <row r="25" spans="1:18" x14ac:dyDescent="0.3">
      <c r="A25" s="7">
        <v>23</v>
      </c>
      <c r="B25" s="4">
        <v>184</v>
      </c>
      <c r="C25" s="6">
        <v>50</v>
      </c>
      <c r="D25" s="6">
        <v>40</v>
      </c>
      <c r="E25" s="6">
        <v>34</v>
      </c>
      <c r="F25" s="6">
        <v>25</v>
      </c>
      <c r="G25" s="6">
        <v>20</v>
      </c>
      <c r="H25" s="6">
        <v>15</v>
      </c>
      <c r="I25" s="8">
        <f t="shared" si="0"/>
        <v>184</v>
      </c>
      <c r="J25" s="7">
        <v>23</v>
      </c>
      <c r="K25" s="4">
        <f>0.8*(23*15)</f>
        <v>276</v>
      </c>
      <c r="L25" s="6">
        <v>70</v>
      </c>
      <c r="M25" s="6">
        <v>60</v>
      </c>
      <c r="N25" s="6">
        <v>50</v>
      </c>
      <c r="O25" s="6">
        <v>40</v>
      </c>
      <c r="P25" s="6">
        <v>30</v>
      </c>
      <c r="Q25" s="6">
        <v>26</v>
      </c>
      <c r="R25" s="12">
        <f t="shared" si="1"/>
        <v>276</v>
      </c>
    </row>
    <row r="26" spans="1:18" x14ac:dyDescent="0.3">
      <c r="A26" s="7">
        <v>24</v>
      </c>
      <c r="B26" s="4">
        <v>192</v>
      </c>
      <c r="C26" s="6">
        <v>50</v>
      </c>
      <c r="D26" s="6">
        <v>47</v>
      </c>
      <c r="E26" s="6">
        <v>35</v>
      </c>
      <c r="F26" s="6">
        <v>25</v>
      </c>
      <c r="G26" s="6">
        <v>20</v>
      </c>
      <c r="H26" s="6">
        <v>15</v>
      </c>
      <c r="I26" s="8">
        <f t="shared" si="0"/>
        <v>192</v>
      </c>
      <c r="J26" s="7">
        <v>24</v>
      </c>
      <c r="K26" s="4">
        <f>0.8*(24*15)</f>
        <v>288</v>
      </c>
      <c r="L26" s="6">
        <v>70</v>
      </c>
      <c r="M26" s="6">
        <v>60</v>
      </c>
      <c r="N26" s="6">
        <v>50</v>
      </c>
      <c r="O26" s="6">
        <v>40</v>
      </c>
      <c r="P26" s="6">
        <v>38</v>
      </c>
      <c r="Q26" s="6">
        <v>30</v>
      </c>
      <c r="R26" s="12">
        <f t="shared" si="1"/>
        <v>288</v>
      </c>
    </row>
    <row r="27" spans="1:18" x14ac:dyDescent="0.3">
      <c r="A27" s="7">
        <v>25</v>
      </c>
      <c r="B27" s="4">
        <v>200</v>
      </c>
      <c r="C27" s="6">
        <v>50</v>
      </c>
      <c r="D27" s="6">
        <v>45</v>
      </c>
      <c r="E27" s="6">
        <v>35</v>
      </c>
      <c r="F27" s="6">
        <v>30</v>
      </c>
      <c r="G27" s="6">
        <v>25</v>
      </c>
      <c r="H27" s="6">
        <v>15</v>
      </c>
      <c r="I27" s="8">
        <f t="shared" si="0"/>
        <v>200</v>
      </c>
      <c r="J27" s="7">
        <v>25</v>
      </c>
      <c r="K27" s="4">
        <f>0.8*(25*15)</f>
        <v>300</v>
      </c>
      <c r="L27" s="6">
        <v>80</v>
      </c>
      <c r="M27" s="6">
        <v>70</v>
      </c>
      <c r="N27" s="6">
        <v>50</v>
      </c>
      <c r="O27" s="6">
        <v>40</v>
      </c>
      <c r="P27" s="6">
        <v>40</v>
      </c>
      <c r="Q27" s="6">
        <v>20</v>
      </c>
      <c r="R27" s="12">
        <f t="shared" si="1"/>
        <v>300</v>
      </c>
    </row>
    <row r="28" spans="1:18" x14ac:dyDescent="0.3">
      <c r="A28" s="7">
        <v>26</v>
      </c>
      <c r="B28" s="4">
        <v>208</v>
      </c>
      <c r="C28" s="6">
        <v>55</v>
      </c>
      <c r="D28" s="6">
        <v>45</v>
      </c>
      <c r="E28" s="6">
        <v>30</v>
      </c>
      <c r="F28" s="6">
        <v>28</v>
      </c>
      <c r="G28" s="6">
        <v>25</v>
      </c>
      <c r="H28" s="6">
        <v>25</v>
      </c>
      <c r="I28" s="8">
        <f t="shared" si="0"/>
        <v>208</v>
      </c>
      <c r="J28" s="7">
        <v>26</v>
      </c>
      <c r="K28" s="4">
        <f>0.8*(26*15)</f>
        <v>312</v>
      </c>
      <c r="L28" s="6">
        <v>80</v>
      </c>
      <c r="M28" s="6">
        <v>70</v>
      </c>
      <c r="N28" s="6">
        <v>50</v>
      </c>
      <c r="O28" s="6">
        <v>45</v>
      </c>
      <c r="P28" s="6">
        <v>45</v>
      </c>
      <c r="Q28" s="6">
        <v>22</v>
      </c>
      <c r="R28" s="12">
        <f t="shared" si="1"/>
        <v>312</v>
      </c>
    </row>
    <row r="29" spans="1:18" x14ac:dyDescent="0.3">
      <c r="A29" s="7">
        <v>27</v>
      </c>
      <c r="B29" s="4">
        <v>216</v>
      </c>
      <c r="C29" s="6">
        <v>55</v>
      </c>
      <c r="D29" s="6">
        <v>50</v>
      </c>
      <c r="E29" s="6">
        <v>40</v>
      </c>
      <c r="F29" s="6">
        <v>30</v>
      </c>
      <c r="G29" s="6">
        <v>25</v>
      </c>
      <c r="H29" s="6">
        <v>16</v>
      </c>
      <c r="I29" s="8">
        <f t="shared" si="0"/>
        <v>216</v>
      </c>
      <c r="J29" s="7">
        <v>27</v>
      </c>
      <c r="K29" s="4">
        <f>0.8*(27*15)</f>
        <v>324</v>
      </c>
      <c r="L29" s="6">
        <v>80</v>
      </c>
      <c r="M29" s="6">
        <v>70</v>
      </c>
      <c r="N29" s="6">
        <v>60</v>
      </c>
      <c r="O29" s="6">
        <v>49</v>
      </c>
      <c r="P29" s="6">
        <v>40</v>
      </c>
      <c r="Q29" s="6">
        <v>25</v>
      </c>
      <c r="R29" s="12">
        <f t="shared" si="1"/>
        <v>324</v>
      </c>
    </row>
    <row r="30" spans="1:18" x14ac:dyDescent="0.3">
      <c r="A30" s="7">
        <v>28</v>
      </c>
      <c r="B30" s="4">
        <v>224</v>
      </c>
      <c r="C30" s="6">
        <v>55</v>
      </c>
      <c r="D30" s="6">
        <v>50</v>
      </c>
      <c r="E30" s="6">
        <v>40</v>
      </c>
      <c r="F30" s="6">
        <v>30</v>
      </c>
      <c r="G30" s="6">
        <v>30</v>
      </c>
      <c r="H30" s="6">
        <v>19</v>
      </c>
      <c r="I30" s="8">
        <f t="shared" si="0"/>
        <v>224</v>
      </c>
      <c r="J30" s="7">
        <v>28</v>
      </c>
      <c r="K30" s="4">
        <f>0.8*(28*15)</f>
        <v>336</v>
      </c>
      <c r="L30" s="6">
        <v>80</v>
      </c>
      <c r="M30" s="6">
        <v>70</v>
      </c>
      <c r="N30" s="6">
        <v>60</v>
      </c>
      <c r="O30" s="6">
        <v>50</v>
      </c>
      <c r="P30" s="6">
        <v>45</v>
      </c>
      <c r="Q30" s="6">
        <v>31</v>
      </c>
      <c r="R30" s="12">
        <f t="shared" si="1"/>
        <v>336</v>
      </c>
    </row>
    <row r="31" spans="1:18" x14ac:dyDescent="0.3">
      <c r="A31" s="7">
        <v>29</v>
      </c>
      <c r="B31" s="4">
        <v>232</v>
      </c>
      <c r="C31" s="6">
        <v>55</v>
      </c>
      <c r="D31" s="6">
        <v>50</v>
      </c>
      <c r="E31" s="6">
        <v>45</v>
      </c>
      <c r="F31" s="6">
        <v>30</v>
      </c>
      <c r="G31" s="6">
        <v>32</v>
      </c>
      <c r="H31" s="6">
        <v>20</v>
      </c>
      <c r="I31" s="8">
        <f t="shared" si="0"/>
        <v>232</v>
      </c>
      <c r="J31" s="7">
        <v>29</v>
      </c>
      <c r="K31" s="4">
        <f>0.8*(29*15)</f>
        <v>348</v>
      </c>
      <c r="L31" s="6">
        <v>80</v>
      </c>
      <c r="M31" s="6">
        <v>70</v>
      </c>
      <c r="N31" s="6">
        <v>60</v>
      </c>
      <c r="O31" s="6">
        <v>50</v>
      </c>
      <c r="P31" s="6">
        <v>50</v>
      </c>
      <c r="Q31" s="6">
        <v>38</v>
      </c>
      <c r="R31" s="12">
        <f t="shared" si="1"/>
        <v>348</v>
      </c>
    </row>
    <row r="32" spans="1:18" x14ac:dyDescent="0.3">
      <c r="A32" s="7">
        <v>30</v>
      </c>
      <c r="B32" s="4">
        <v>240</v>
      </c>
      <c r="C32" s="6">
        <v>60</v>
      </c>
      <c r="D32" s="6">
        <v>50</v>
      </c>
      <c r="E32" s="6">
        <v>45</v>
      </c>
      <c r="F32" s="6">
        <v>40</v>
      </c>
      <c r="G32" s="6">
        <v>25</v>
      </c>
      <c r="H32" s="6">
        <v>20</v>
      </c>
      <c r="I32" s="8">
        <f t="shared" si="0"/>
        <v>240</v>
      </c>
      <c r="J32" s="7">
        <v>30</v>
      </c>
      <c r="K32" s="4">
        <f>0.8*(30*15)</f>
        <v>360</v>
      </c>
      <c r="L32" s="6">
        <v>90</v>
      </c>
      <c r="M32" s="6">
        <v>80</v>
      </c>
      <c r="N32" s="6">
        <v>60</v>
      </c>
      <c r="O32" s="6">
        <v>50</v>
      </c>
      <c r="P32" s="6">
        <v>40</v>
      </c>
      <c r="Q32" s="6">
        <v>40</v>
      </c>
      <c r="R32" s="12">
        <f t="shared" si="1"/>
        <v>360</v>
      </c>
    </row>
    <row r="33" spans="1:18" x14ac:dyDescent="0.3">
      <c r="A33" s="7">
        <v>31</v>
      </c>
      <c r="B33" s="4">
        <v>248</v>
      </c>
      <c r="C33" s="6">
        <v>60</v>
      </c>
      <c r="D33" s="6">
        <v>50</v>
      </c>
      <c r="E33" s="6">
        <v>45</v>
      </c>
      <c r="F33" s="6">
        <v>40</v>
      </c>
      <c r="G33" s="6">
        <v>30</v>
      </c>
      <c r="H33" s="6">
        <v>23</v>
      </c>
      <c r="I33" s="8">
        <f t="shared" si="0"/>
        <v>248</v>
      </c>
      <c r="J33" s="7">
        <v>31</v>
      </c>
      <c r="K33" s="4">
        <f>0.8*(31*15)</f>
        <v>372</v>
      </c>
      <c r="L33" s="6">
        <v>90</v>
      </c>
      <c r="M33" s="6">
        <v>80</v>
      </c>
      <c r="N33" s="6">
        <v>70</v>
      </c>
      <c r="O33" s="6">
        <v>50</v>
      </c>
      <c r="P33" s="6">
        <v>42</v>
      </c>
      <c r="Q33" s="6">
        <v>40</v>
      </c>
      <c r="R33" s="12">
        <f t="shared" si="1"/>
        <v>372</v>
      </c>
    </row>
    <row r="34" spans="1:18" x14ac:dyDescent="0.3">
      <c r="A34" s="7">
        <v>32</v>
      </c>
      <c r="B34" s="4">
        <v>256</v>
      </c>
      <c r="C34" s="6">
        <v>60</v>
      </c>
      <c r="D34" s="6">
        <v>50</v>
      </c>
      <c r="E34" s="6">
        <v>45</v>
      </c>
      <c r="F34" s="6">
        <v>40</v>
      </c>
      <c r="G34" s="6">
        <v>36</v>
      </c>
      <c r="H34" s="6">
        <v>25</v>
      </c>
      <c r="I34" s="8">
        <f t="shared" si="0"/>
        <v>256</v>
      </c>
      <c r="J34" s="7">
        <v>32</v>
      </c>
      <c r="K34" s="4">
        <f>0.8*(32*15)</f>
        <v>384</v>
      </c>
      <c r="L34" s="6">
        <v>90</v>
      </c>
      <c r="M34" s="6">
        <v>80</v>
      </c>
      <c r="N34" s="6">
        <v>70</v>
      </c>
      <c r="O34" s="6">
        <v>60</v>
      </c>
      <c r="P34" s="6">
        <v>45</v>
      </c>
      <c r="Q34" s="6">
        <v>39</v>
      </c>
      <c r="R34" s="12">
        <f t="shared" si="1"/>
        <v>384</v>
      </c>
    </row>
    <row r="35" spans="1:18" x14ac:dyDescent="0.3">
      <c r="A35" s="7">
        <v>33</v>
      </c>
      <c r="B35" s="4">
        <v>264</v>
      </c>
      <c r="C35" s="6">
        <v>60</v>
      </c>
      <c r="D35" s="6">
        <v>55</v>
      </c>
      <c r="E35" s="6">
        <v>45</v>
      </c>
      <c r="F35" s="6">
        <v>40</v>
      </c>
      <c r="G35" s="6">
        <v>39</v>
      </c>
      <c r="H35" s="6">
        <v>25</v>
      </c>
      <c r="I35" s="8">
        <f t="shared" si="0"/>
        <v>264</v>
      </c>
      <c r="J35" s="7">
        <v>33</v>
      </c>
      <c r="K35" s="4">
        <f>0.8*(33*15)</f>
        <v>396</v>
      </c>
      <c r="L35" s="6">
        <v>90</v>
      </c>
      <c r="M35" s="6">
        <v>80</v>
      </c>
      <c r="N35" s="6">
        <v>70</v>
      </c>
      <c r="O35" s="6">
        <v>60</v>
      </c>
      <c r="P35" s="6">
        <v>50</v>
      </c>
      <c r="Q35" s="6">
        <v>46</v>
      </c>
      <c r="R35" s="12">
        <f t="shared" si="1"/>
        <v>396</v>
      </c>
    </row>
    <row r="36" spans="1:18" x14ac:dyDescent="0.3">
      <c r="A36" s="7">
        <v>34</v>
      </c>
      <c r="B36" s="4">
        <v>272</v>
      </c>
      <c r="C36" s="6">
        <v>65</v>
      </c>
      <c r="D36" s="6">
        <v>55</v>
      </c>
      <c r="E36" s="6">
        <v>45</v>
      </c>
      <c r="F36" s="6">
        <v>40</v>
      </c>
      <c r="G36" s="6">
        <v>40</v>
      </c>
      <c r="H36" s="6">
        <v>27</v>
      </c>
      <c r="I36" s="8">
        <f t="shared" ref="I36:I52" si="2">SUM(C36:H36)</f>
        <v>272</v>
      </c>
      <c r="J36" s="7">
        <v>34</v>
      </c>
      <c r="K36" s="4">
        <f>0.8*(34*15)</f>
        <v>408</v>
      </c>
      <c r="L36" s="6">
        <v>90</v>
      </c>
      <c r="M36" s="6">
        <v>80</v>
      </c>
      <c r="N36" s="6">
        <v>70</v>
      </c>
      <c r="O36" s="6">
        <v>60</v>
      </c>
      <c r="P36" s="6">
        <v>55</v>
      </c>
      <c r="Q36" s="6">
        <v>53</v>
      </c>
      <c r="R36" s="12">
        <f t="shared" si="1"/>
        <v>408</v>
      </c>
    </row>
    <row r="37" spans="1:18" x14ac:dyDescent="0.3">
      <c r="A37" s="7">
        <v>35</v>
      </c>
      <c r="B37" s="4">
        <v>280</v>
      </c>
      <c r="C37" s="6">
        <v>65</v>
      </c>
      <c r="D37" s="6">
        <v>55</v>
      </c>
      <c r="E37" s="6">
        <v>45</v>
      </c>
      <c r="F37" s="6">
        <v>40</v>
      </c>
      <c r="G37" s="6">
        <v>40</v>
      </c>
      <c r="H37" s="6">
        <v>35</v>
      </c>
      <c r="I37" s="8">
        <f t="shared" si="2"/>
        <v>280</v>
      </c>
      <c r="J37" s="7">
        <v>35</v>
      </c>
      <c r="K37" s="4">
        <f>0.8*(35*15)</f>
        <v>420</v>
      </c>
      <c r="L37" s="6">
        <v>100</v>
      </c>
      <c r="M37" s="6">
        <v>80</v>
      </c>
      <c r="N37" s="6">
        <v>70</v>
      </c>
      <c r="O37" s="6">
        <v>65</v>
      </c>
      <c r="P37" s="6">
        <v>55</v>
      </c>
      <c r="Q37" s="6">
        <v>50</v>
      </c>
      <c r="R37" s="12">
        <f t="shared" si="1"/>
        <v>420</v>
      </c>
    </row>
    <row r="38" spans="1:18" x14ac:dyDescent="0.3">
      <c r="A38" s="7">
        <v>36</v>
      </c>
      <c r="B38" s="4">
        <v>288</v>
      </c>
      <c r="C38" s="6">
        <v>65</v>
      </c>
      <c r="D38" s="6">
        <v>55</v>
      </c>
      <c r="E38" s="6">
        <v>45</v>
      </c>
      <c r="F38" s="6">
        <v>43</v>
      </c>
      <c r="G38" s="6">
        <v>40</v>
      </c>
      <c r="H38" s="6">
        <v>40</v>
      </c>
      <c r="I38" s="8">
        <f t="shared" si="2"/>
        <v>288</v>
      </c>
      <c r="J38" s="7">
        <v>36</v>
      </c>
      <c r="K38" s="4">
        <f>0.8*(36*15)</f>
        <v>432</v>
      </c>
      <c r="L38" s="6">
        <v>100</v>
      </c>
      <c r="M38" s="6">
        <v>90</v>
      </c>
      <c r="N38" s="6">
        <v>70</v>
      </c>
      <c r="O38" s="6">
        <v>65</v>
      </c>
      <c r="P38" s="6">
        <v>55</v>
      </c>
      <c r="Q38" s="6">
        <v>50</v>
      </c>
      <c r="R38" s="12">
        <f t="shared" si="1"/>
        <v>430</v>
      </c>
    </row>
    <row r="39" spans="1:18" x14ac:dyDescent="0.3">
      <c r="A39" s="7">
        <v>37</v>
      </c>
      <c r="B39" s="4">
        <v>296</v>
      </c>
      <c r="C39" s="6">
        <v>65</v>
      </c>
      <c r="D39" s="6">
        <v>55</v>
      </c>
      <c r="E39" s="6">
        <v>50</v>
      </c>
      <c r="F39" s="6">
        <v>46</v>
      </c>
      <c r="G39" s="6">
        <v>40</v>
      </c>
      <c r="H39" s="6">
        <v>40</v>
      </c>
      <c r="I39" s="8">
        <f t="shared" si="2"/>
        <v>296</v>
      </c>
      <c r="J39" s="7">
        <v>37</v>
      </c>
      <c r="K39" s="4">
        <f>0.8*(37*15)</f>
        <v>444</v>
      </c>
      <c r="L39" s="6">
        <v>100</v>
      </c>
      <c r="M39" s="6">
        <v>90</v>
      </c>
      <c r="N39" s="6">
        <v>80</v>
      </c>
      <c r="O39" s="6">
        <v>70</v>
      </c>
      <c r="P39" s="6">
        <v>55</v>
      </c>
      <c r="Q39" s="6">
        <v>49</v>
      </c>
      <c r="R39" s="12">
        <f t="shared" si="1"/>
        <v>444</v>
      </c>
    </row>
    <row r="40" spans="1:18" x14ac:dyDescent="0.3">
      <c r="A40" s="7">
        <v>38</v>
      </c>
      <c r="B40" s="4">
        <v>304</v>
      </c>
      <c r="C40" s="6">
        <v>70</v>
      </c>
      <c r="D40" s="6">
        <v>60</v>
      </c>
      <c r="E40" s="6">
        <v>50</v>
      </c>
      <c r="F40" s="6">
        <v>50</v>
      </c>
      <c r="G40" s="6">
        <v>40</v>
      </c>
      <c r="H40" s="6">
        <v>34</v>
      </c>
      <c r="I40" s="8">
        <f t="shared" si="2"/>
        <v>304</v>
      </c>
      <c r="J40" s="7">
        <v>38</v>
      </c>
      <c r="K40" s="4">
        <f>0.8*(38*15)</f>
        <v>456</v>
      </c>
      <c r="L40" s="6">
        <v>100</v>
      </c>
      <c r="M40" s="6">
        <v>90</v>
      </c>
      <c r="N40" s="6">
        <v>80</v>
      </c>
      <c r="O40" s="6">
        <v>70</v>
      </c>
      <c r="P40" s="6">
        <v>65</v>
      </c>
      <c r="Q40" s="6">
        <v>51</v>
      </c>
      <c r="R40" s="12">
        <f t="shared" si="1"/>
        <v>456</v>
      </c>
    </row>
    <row r="41" spans="1:18" x14ac:dyDescent="0.3">
      <c r="A41" s="7">
        <v>39</v>
      </c>
      <c r="B41" s="4">
        <v>312</v>
      </c>
      <c r="C41" s="6">
        <v>70</v>
      </c>
      <c r="D41" s="6">
        <v>60</v>
      </c>
      <c r="E41" s="6">
        <v>50</v>
      </c>
      <c r="F41" s="6">
        <v>50</v>
      </c>
      <c r="G41" s="6">
        <v>42</v>
      </c>
      <c r="H41" s="6">
        <v>40</v>
      </c>
      <c r="I41" s="8">
        <f t="shared" si="2"/>
        <v>312</v>
      </c>
      <c r="J41" s="7">
        <v>39</v>
      </c>
      <c r="K41" s="4">
        <f>0.8*(39*15)</f>
        <v>468</v>
      </c>
      <c r="L41" s="6">
        <v>100</v>
      </c>
      <c r="M41" s="6">
        <v>90</v>
      </c>
      <c r="N41" s="6">
        <v>80</v>
      </c>
      <c r="O41" s="6">
        <v>70</v>
      </c>
      <c r="P41" s="6">
        <v>70</v>
      </c>
      <c r="Q41" s="6">
        <v>58</v>
      </c>
      <c r="R41" s="12">
        <f t="shared" si="1"/>
        <v>468</v>
      </c>
    </row>
    <row r="42" spans="1:18" x14ac:dyDescent="0.3">
      <c r="A42" s="7">
        <v>40</v>
      </c>
      <c r="B42" s="4">
        <v>320</v>
      </c>
      <c r="C42" s="6">
        <v>70</v>
      </c>
      <c r="D42" s="6">
        <v>60</v>
      </c>
      <c r="E42" s="6">
        <v>55</v>
      </c>
      <c r="F42" s="6">
        <v>50</v>
      </c>
      <c r="G42" s="6">
        <v>45</v>
      </c>
      <c r="H42" s="6">
        <v>40</v>
      </c>
      <c r="I42" s="8">
        <f t="shared" si="2"/>
        <v>320</v>
      </c>
      <c r="J42" s="7">
        <v>40</v>
      </c>
      <c r="K42" s="4">
        <f>0.8*(40*15)</f>
        <v>480</v>
      </c>
      <c r="L42" s="6">
        <v>110</v>
      </c>
      <c r="M42" s="6">
        <v>90</v>
      </c>
      <c r="N42" s="6">
        <v>80</v>
      </c>
      <c r="O42" s="6">
        <v>70</v>
      </c>
      <c r="P42" s="6">
        <v>70</v>
      </c>
      <c r="Q42" s="6">
        <v>60</v>
      </c>
      <c r="R42" s="12">
        <f t="shared" si="1"/>
        <v>480</v>
      </c>
    </row>
    <row r="43" spans="1:18" x14ac:dyDescent="0.3">
      <c r="A43" s="7">
        <v>41</v>
      </c>
      <c r="B43" s="4">
        <v>328</v>
      </c>
      <c r="C43" s="6">
        <v>70</v>
      </c>
      <c r="D43" s="6">
        <v>60</v>
      </c>
      <c r="E43" s="6">
        <v>55</v>
      </c>
      <c r="F43" s="6">
        <v>50</v>
      </c>
      <c r="G43" s="6">
        <v>48</v>
      </c>
      <c r="H43" s="6">
        <v>45</v>
      </c>
      <c r="I43" s="8">
        <f t="shared" si="2"/>
        <v>328</v>
      </c>
      <c r="J43" s="7">
        <v>41</v>
      </c>
      <c r="K43" s="4">
        <f>0.8*(41*15)</f>
        <v>492</v>
      </c>
      <c r="L43" s="6">
        <v>110</v>
      </c>
      <c r="M43" s="6">
        <v>92</v>
      </c>
      <c r="N43" s="6">
        <v>80</v>
      </c>
      <c r="O43" s="6">
        <v>70</v>
      </c>
      <c r="P43" s="6">
        <v>70</v>
      </c>
      <c r="Q43" s="6">
        <v>70</v>
      </c>
      <c r="R43" s="12">
        <f t="shared" si="1"/>
        <v>492</v>
      </c>
    </row>
    <row r="44" spans="1:18" x14ac:dyDescent="0.3">
      <c r="A44" s="7">
        <v>42</v>
      </c>
      <c r="B44" s="4">
        <v>336</v>
      </c>
      <c r="C44" s="6">
        <v>80</v>
      </c>
      <c r="D44" s="6">
        <v>70</v>
      </c>
      <c r="E44" s="6">
        <v>60</v>
      </c>
      <c r="F44" s="6">
        <v>50</v>
      </c>
      <c r="G44" s="6">
        <v>40</v>
      </c>
      <c r="H44" s="6">
        <v>36</v>
      </c>
      <c r="I44" s="8">
        <f t="shared" si="2"/>
        <v>336</v>
      </c>
      <c r="J44" s="7">
        <v>42</v>
      </c>
      <c r="K44" s="4">
        <f>0.8*(42*15)</f>
        <v>504</v>
      </c>
      <c r="L44" s="6">
        <v>110</v>
      </c>
      <c r="M44" s="6">
        <v>100</v>
      </c>
      <c r="N44" s="6">
        <v>84</v>
      </c>
      <c r="O44" s="6">
        <v>70</v>
      </c>
      <c r="P44" s="6">
        <v>70</v>
      </c>
      <c r="Q44" s="6">
        <v>70</v>
      </c>
      <c r="R44" s="12">
        <f t="shared" si="1"/>
        <v>504</v>
      </c>
    </row>
    <row r="45" spans="1:18" x14ac:dyDescent="0.3">
      <c r="A45" s="7">
        <v>43</v>
      </c>
      <c r="B45" s="4">
        <v>344</v>
      </c>
      <c r="C45" s="6">
        <v>85</v>
      </c>
      <c r="D45" s="6">
        <v>70</v>
      </c>
      <c r="E45" s="6">
        <v>60</v>
      </c>
      <c r="F45" s="6">
        <v>50</v>
      </c>
      <c r="G45" s="6">
        <v>45</v>
      </c>
      <c r="H45" s="6">
        <v>34</v>
      </c>
      <c r="I45" s="8">
        <f t="shared" si="2"/>
        <v>344</v>
      </c>
      <c r="J45" s="7">
        <v>43</v>
      </c>
      <c r="K45" s="4">
        <f>0.8*(43*15)</f>
        <v>516</v>
      </c>
      <c r="L45" s="6">
        <v>110</v>
      </c>
      <c r="M45" s="6">
        <v>100</v>
      </c>
      <c r="N45" s="6">
        <v>90</v>
      </c>
      <c r="O45" s="6">
        <v>75</v>
      </c>
      <c r="P45" s="6">
        <v>75</v>
      </c>
      <c r="Q45" s="6">
        <v>66</v>
      </c>
      <c r="R45" s="12">
        <f t="shared" si="1"/>
        <v>516</v>
      </c>
    </row>
    <row r="46" spans="1:18" x14ac:dyDescent="0.3">
      <c r="A46" s="7">
        <v>44</v>
      </c>
      <c r="B46" s="4">
        <v>352</v>
      </c>
      <c r="C46" s="6">
        <v>90</v>
      </c>
      <c r="D46" s="6">
        <v>70</v>
      </c>
      <c r="E46" s="6">
        <v>60</v>
      </c>
      <c r="F46" s="6">
        <v>50</v>
      </c>
      <c r="G46" s="6">
        <v>42</v>
      </c>
      <c r="H46" s="6">
        <v>40</v>
      </c>
      <c r="I46" s="8">
        <f t="shared" si="2"/>
        <v>352</v>
      </c>
      <c r="J46" s="7">
        <v>44</v>
      </c>
      <c r="K46" s="4">
        <f>0.8*(44*15)</f>
        <v>528</v>
      </c>
      <c r="L46" s="6">
        <v>120</v>
      </c>
      <c r="M46" s="6">
        <v>100</v>
      </c>
      <c r="N46" s="6">
        <v>90</v>
      </c>
      <c r="O46" s="6">
        <v>75</v>
      </c>
      <c r="P46" s="6">
        <v>75</v>
      </c>
      <c r="Q46" s="6">
        <v>68</v>
      </c>
      <c r="R46" s="12">
        <f t="shared" si="1"/>
        <v>528</v>
      </c>
    </row>
    <row r="47" spans="1:18" x14ac:dyDescent="0.3">
      <c r="A47" s="7">
        <v>45</v>
      </c>
      <c r="B47" s="4">
        <v>360</v>
      </c>
      <c r="C47" s="6">
        <v>90</v>
      </c>
      <c r="D47" s="6">
        <v>70</v>
      </c>
      <c r="E47" s="6">
        <v>65</v>
      </c>
      <c r="F47" s="6">
        <v>50</v>
      </c>
      <c r="G47" s="6">
        <v>45</v>
      </c>
      <c r="H47" s="6">
        <v>40</v>
      </c>
      <c r="I47" s="8">
        <f t="shared" si="2"/>
        <v>360</v>
      </c>
      <c r="J47" s="7">
        <v>45</v>
      </c>
      <c r="K47" s="4">
        <f>0.8*(45*15)</f>
        <v>540</v>
      </c>
      <c r="L47" s="6">
        <v>120</v>
      </c>
      <c r="M47" s="6">
        <v>100</v>
      </c>
      <c r="N47" s="6">
        <v>90</v>
      </c>
      <c r="O47" s="6">
        <v>85</v>
      </c>
      <c r="P47" s="6">
        <v>75</v>
      </c>
      <c r="Q47" s="6">
        <v>70</v>
      </c>
      <c r="R47" s="12">
        <f t="shared" si="1"/>
        <v>540</v>
      </c>
    </row>
    <row r="48" spans="1:18" x14ac:dyDescent="0.3">
      <c r="A48" s="7">
        <v>46</v>
      </c>
      <c r="B48" s="4">
        <v>368</v>
      </c>
      <c r="C48" s="6">
        <v>90</v>
      </c>
      <c r="D48" s="6">
        <v>80</v>
      </c>
      <c r="E48" s="6">
        <v>70</v>
      </c>
      <c r="F48" s="6">
        <v>55</v>
      </c>
      <c r="G48" s="6">
        <v>43</v>
      </c>
      <c r="H48" s="6">
        <v>30</v>
      </c>
      <c r="I48" s="8">
        <f t="shared" si="2"/>
        <v>368</v>
      </c>
      <c r="J48" s="7">
        <v>46</v>
      </c>
      <c r="K48" s="4">
        <f>0.8*(46*15)</f>
        <v>552</v>
      </c>
      <c r="L48" s="6">
        <v>120</v>
      </c>
      <c r="M48" s="6">
        <v>110</v>
      </c>
      <c r="N48" s="6">
        <v>90</v>
      </c>
      <c r="O48" s="6">
        <v>85</v>
      </c>
      <c r="P48" s="6">
        <v>75</v>
      </c>
      <c r="Q48" s="6">
        <v>72</v>
      </c>
      <c r="R48" s="12">
        <f t="shared" si="1"/>
        <v>552</v>
      </c>
    </row>
    <row r="49" spans="1:18" x14ac:dyDescent="0.3">
      <c r="A49" s="7">
        <v>47</v>
      </c>
      <c r="B49" s="4">
        <v>376</v>
      </c>
      <c r="C49" s="6">
        <v>90</v>
      </c>
      <c r="D49" s="6">
        <v>80</v>
      </c>
      <c r="E49" s="6">
        <v>70</v>
      </c>
      <c r="F49" s="6">
        <v>56</v>
      </c>
      <c r="G49" s="6">
        <v>40</v>
      </c>
      <c r="H49" s="6">
        <v>40</v>
      </c>
      <c r="I49" s="8">
        <f t="shared" si="2"/>
        <v>376</v>
      </c>
      <c r="J49" s="7">
        <v>47</v>
      </c>
      <c r="K49" s="4">
        <f>0.8*(47*15)</f>
        <v>564</v>
      </c>
      <c r="L49" s="6">
        <v>120</v>
      </c>
      <c r="M49" s="6">
        <v>110</v>
      </c>
      <c r="N49" s="6">
        <v>100</v>
      </c>
      <c r="O49" s="6">
        <v>85</v>
      </c>
      <c r="P49" s="6">
        <v>75</v>
      </c>
      <c r="Q49" s="6">
        <v>74</v>
      </c>
      <c r="R49" s="12">
        <f t="shared" si="1"/>
        <v>564</v>
      </c>
    </row>
    <row r="50" spans="1:18" x14ac:dyDescent="0.3">
      <c r="A50" s="7">
        <v>48</v>
      </c>
      <c r="B50" s="4">
        <v>384</v>
      </c>
      <c r="C50" s="6">
        <v>90</v>
      </c>
      <c r="D50" s="6">
        <v>80</v>
      </c>
      <c r="E50" s="6">
        <v>70</v>
      </c>
      <c r="F50" s="6">
        <v>60</v>
      </c>
      <c r="G50" s="6">
        <v>44</v>
      </c>
      <c r="H50" s="6">
        <v>40</v>
      </c>
      <c r="I50" s="8">
        <f t="shared" si="2"/>
        <v>384</v>
      </c>
      <c r="J50" s="7">
        <v>48</v>
      </c>
      <c r="K50" s="4">
        <f>0.8*(48*15)</f>
        <v>576</v>
      </c>
      <c r="L50" s="6">
        <v>120</v>
      </c>
      <c r="M50" s="6">
        <v>110</v>
      </c>
      <c r="N50" s="6">
        <v>100</v>
      </c>
      <c r="O50" s="6">
        <v>90</v>
      </c>
      <c r="P50" s="6">
        <v>81</v>
      </c>
      <c r="Q50" s="6">
        <v>75</v>
      </c>
      <c r="R50" s="12">
        <f t="shared" si="1"/>
        <v>576</v>
      </c>
    </row>
    <row r="51" spans="1:18" x14ac:dyDescent="0.3">
      <c r="A51" s="7">
        <v>49</v>
      </c>
      <c r="B51" s="4">
        <v>392</v>
      </c>
      <c r="C51" s="6">
        <v>100</v>
      </c>
      <c r="D51" s="6">
        <v>80</v>
      </c>
      <c r="E51" s="6">
        <v>70</v>
      </c>
      <c r="F51" s="6">
        <v>60</v>
      </c>
      <c r="G51" s="6">
        <v>42</v>
      </c>
      <c r="H51" s="6">
        <v>40</v>
      </c>
      <c r="I51" s="8">
        <f t="shared" si="2"/>
        <v>392</v>
      </c>
      <c r="J51" s="7">
        <v>49</v>
      </c>
      <c r="K51" s="4">
        <f>0.8*(49*15)</f>
        <v>588</v>
      </c>
      <c r="L51" s="6">
        <v>120</v>
      </c>
      <c r="M51" s="6">
        <v>110</v>
      </c>
      <c r="N51" s="6">
        <v>100</v>
      </c>
      <c r="O51" s="6">
        <v>90</v>
      </c>
      <c r="P51" s="6">
        <v>88</v>
      </c>
      <c r="Q51" s="6">
        <v>80</v>
      </c>
      <c r="R51" s="12">
        <f t="shared" si="1"/>
        <v>588</v>
      </c>
    </row>
    <row r="52" spans="1:18" x14ac:dyDescent="0.3">
      <c r="A52" s="7">
        <v>50</v>
      </c>
      <c r="B52" s="4">
        <v>400</v>
      </c>
      <c r="C52" s="6">
        <v>100</v>
      </c>
      <c r="D52" s="6">
        <v>80</v>
      </c>
      <c r="E52" s="6">
        <v>70</v>
      </c>
      <c r="F52" s="6">
        <v>60</v>
      </c>
      <c r="G52" s="6">
        <v>50</v>
      </c>
      <c r="H52" s="6">
        <v>40</v>
      </c>
      <c r="I52" s="8">
        <f t="shared" si="2"/>
        <v>400</v>
      </c>
      <c r="J52" s="7">
        <v>50</v>
      </c>
      <c r="K52" s="4">
        <f>0.8*(50*15)</f>
        <v>600</v>
      </c>
      <c r="L52" s="6">
        <v>130</v>
      </c>
      <c r="M52" s="6">
        <v>120</v>
      </c>
      <c r="N52" s="6">
        <v>100</v>
      </c>
      <c r="O52" s="6">
        <v>90</v>
      </c>
      <c r="P52" s="6">
        <v>85</v>
      </c>
      <c r="Q52" s="6">
        <v>75</v>
      </c>
      <c r="R52" s="12">
        <f t="shared" si="1"/>
        <v>600</v>
      </c>
    </row>
    <row r="53" spans="1:18" x14ac:dyDescent="0.3">
      <c r="J53" s="3"/>
      <c r="R53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>
      <selection activeCell="F1" sqref="F1"/>
    </sheetView>
  </sheetViews>
  <sheetFormatPr defaultRowHeight="14.4" x14ac:dyDescent="0.3"/>
  <cols>
    <col min="1" max="6" width="5.109375" customWidth="1"/>
    <col min="7" max="7" width="4.6640625" customWidth="1"/>
    <col min="8" max="8" width="4.88671875" customWidth="1"/>
    <col min="9" max="9" width="4.6640625" customWidth="1"/>
  </cols>
  <sheetData>
    <row r="1" spans="1:9" s="1" customFormat="1" x14ac:dyDescent="0.3">
      <c r="A1" s="16">
        <v>15</v>
      </c>
      <c r="B1" s="1" t="s">
        <v>10</v>
      </c>
    </row>
    <row r="2" spans="1:9" x14ac:dyDescent="0.3">
      <c r="A2" s="13">
        <v>0.9</v>
      </c>
      <c r="B2" s="14" t="s">
        <v>1</v>
      </c>
      <c r="C2" s="1"/>
      <c r="D2" s="1"/>
      <c r="F2" s="1"/>
      <c r="G2" s="1"/>
      <c r="H2" s="1"/>
    </row>
    <row r="3" spans="1:9" x14ac:dyDescent="0.3">
      <c r="A3" s="7" t="s">
        <v>9</v>
      </c>
      <c r="B3" s="2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9" t="s">
        <v>2</v>
      </c>
    </row>
    <row r="4" spans="1:9" x14ac:dyDescent="0.3">
      <c r="A4" s="7">
        <v>2</v>
      </c>
      <c r="B4" s="4">
        <f>0.9*(2*15)</f>
        <v>27</v>
      </c>
      <c r="C4" s="6">
        <v>27</v>
      </c>
      <c r="D4" s="6"/>
      <c r="E4" s="6"/>
      <c r="F4" s="6"/>
      <c r="G4" s="6"/>
      <c r="H4" s="6"/>
      <c r="I4" s="11">
        <v>27</v>
      </c>
    </row>
    <row r="5" spans="1:9" x14ac:dyDescent="0.3">
      <c r="A5" s="7">
        <v>3</v>
      </c>
      <c r="B5" s="4">
        <f>0.9*(3*15)</f>
        <v>40.5</v>
      </c>
      <c r="C5" s="6">
        <v>26</v>
      </c>
      <c r="D5" s="6">
        <v>15</v>
      </c>
      <c r="E5" s="6"/>
      <c r="F5" s="6"/>
      <c r="G5" s="6"/>
      <c r="H5" s="6"/>
      <c r="I5" s="11">
        <f t="shared" ref="I5:I52" si="0">SUM(C5:H5)</f>
        <v>41</v>
      </c>
    </row>
    <row r="6" spans="1:9" x14ac:dyDescent="0.3">
      <c r="A6" s="7">
        <v>4</v>
      </c>
      <c r="B6" s="4">
        <f>0.9*(4*15)</f>
        <v>54</v>
      </c>
      <c r="C6" s="6">
        <v>34</v>
      </c>
      <c r="D6" s="6">
        <v>20</v>
      </c>
      <c r="E6" s="6"/>
      <c r="F6" s="6"/>
      <c r="G6" s="6"/>
      <c r="H6" s="6"/>
      <c r="I6" s="11">
        <f t="shared" si="0"/>
        <v>54</v>
      </c>
    </row>
    <row r="7" spans="1:9" x14ac:dyDescent="0.3">
      <c r="A7" s="7">
        <v>5</v>
      </c>
      <c r="B7" s="4">
        <f>0.9*(5*15)</f>
        <v>67.5</v>
      </c>
      <c r="C7" s="6">
        <v>40</v>
      </c>
      <c r="D7" s="6">
        <v>28</v>
      </c>
      <c r="E7" s="6"/>
      <c r="F7" s="6"/>
      <c r="G7" s="6"/>
      <c r="H7" s="6"/>
      <c r="I7" s="11">
        <f t="shared" si="0"/>
        <v>68</v>
      </c>
    </row>
    <row r="8" spans="1:9" x14ac:dyDescent="0.3">
      <c r="A8" s="7">
        <v>6</v>
      </c>
      <c r="B8" s="4">
        <f>0.9*(6*15)</f>
        <v>81</v>
      </c>
      <c r="C8" s="6">
        <v>40</v>
      </c>
      <c r="D8" s="6">
        <v>26</v>
      </c>
      <c r="E8" s="6">
        <v>15</v>
      </c>
      <c r="F8" s="6"/>
      <c r="G8" s="6"/>
      <c r="H8" s="6"/>
      <c r="I8" s="11">
        <f t="shared" si="0"/>
        <v>81</v>
      </c>
    </row>
    <row r="9" spans="1:9" x14ac:dyDescent="0.3">
      <c r="A9" s="7">
        <v>7</v>
      </c>
      <c r="B9" s="4">
        <f>0.9*(7*15)</f>
        <v>94.5</v>
      </c>
      <c r="C9" s="6">
        <v>50</v>
      </c>
      <c r="D9" s="6">
        <v>30</v>
      </c>
      <c r="E9" s="6">
        <v>15</v>
      </c>
      <c r="F9" s="6"/>
      <c r="G9" s="6"/>
      <c r="H9" s="6"/>
      <c r="I9" s="11">
        <f t="shared" si="0"/>
        <v>95</v>
      </c>
    </row>
    <row r="10" spans="1:9" x14ac:dyDescent="0.3">
      <c r="A10" s="7">
        <v>8</v>
      </c>
      <c r="B10" s="4">
        <f>0.9*(8*15)</f>
        <v>108</v>
      </c>
      <c r="C10" s="6">
        <v>50</v>
      </c>
      <c r="D10" s="6">
        <v>28</v>
      </c>
      <c r="E10" s="6">
        <v>15</v>
      </c>
      <c r="F10" s="6">
        <v>15</v>
      </c>
      <c r="G10" s="6"/>
      <c r="H10" s="6"/>
      <c r="I10" s="11">
        <f t="shared" si="0"/>
        <v>108</v>
      </c>
    </row>
    <row r="11" spans="1:9" x14ac:dyDescent="0.3">
      <c r="A11" s="7">
        <v>9</v>
      </c>
      <c r="B11" s="4">
        <f>0.9*(9*15)</f>
        <v>121.5</v>
      </c>
      <c r="C11" s="6">
        <v>50</v>
      </c>
      <c r="D11" s="6">
        <v>30</v>
      </c>
      <c r="E11" s="6">
        <v>27</v>
      </c>
      <c r="F11" s="6">
        <v>15</v>
      </c>
      <c r="G11" s="6"/>
      <c r="H11" s="6"/>
      <c r="I11" s="11">
        <f t="shared" si="0"/>
        <v>122</v>
      </c>
    </row>
    <row r="12" spans="1:9" x14ac:dyDescent="0.3">
      <c r="A12" s="7">
        <v>10</v>
      </c>
      <c r="B12" s="4">
        <f>0.9*(10*15)</f>
        <v>135</v>
      </c>
      <c r="C12" s="6">
        <v>50</v>
      </c>
      <c r="D12" s="6">
        <v>40</v>
      </c>
      <c r="E12" s="6">
        <v>30</v>
      </c>
      <c r="F12" s="6">
        <v>15</v>
      </c>
      <c r="G12" s="6"/>
      <c r="H12" s="6"/>
      <c r="I12" s="11">
        <f t="shared" si="0"/>
        <v>135</v>
      </c>
    </row>
    <row r="13" spans="1:9" x14ac:dyDescent="0.3">
      <c r="A13" s="7">
        <v>11</v>
      </c>
      <c r="B13" s="4">
        <f>0.9*(11*15)</f>
        <v>148.5</v>
      </c>
      <c r="C13" s="6">
        <v>50</v>
      </c>
      <c r="D13" s="6">
        <v>40</v>
      </c>
      <c r="E13" s="6">
        <v>29</v>
      </c>
      <c r="F13" s="6">
        <v>15</v>
      </c>
      <c r="G13" s="6">
        <v>15</v>
      </c>
      <c r="H13" s="6"/>
      <c r="I13" s="11">
        <f t="shared" si="0"/>
        <v>149</v>
      </c>
    </row>
    <row r="14" spans="1:9" x14ac:dyDescent="0.3">
      <c r="A14" s="7">
        <v>12</v>
      </c>
      <c r="B14" s="4">
        <f>0.9*(12*15)</f>
        <v>162</v>
      </c>
      <c r="C14" s="6">
        <v>50</v>
      </c>
      <c r="D14" s="6">
        <v>40</v>
      </c>
      <c r="E14" s="6">
        <v>37</v>
      </c>
      <c r="F14" s="6">
        <v>20</v>
      </c>
      <c r="G14" s="6">
        <v>15</v>
      </c>
      <c r="H14" s="6"/>
      <c r="I14" s="11">
        <f t="shared" si="0"/>
        <v>162</v>
      </c>
    </row>
    <row r="15" spans="1:9" x14ac:dyDescent="0.3">
      <c r="A15" s="7">
        <v>13</v>
      </c>
      <c r="B15" s="4">
        <f>0.9*(13*15)</f>
        <v>175.5</v>
      </c>
      <c r="C15" s="6">
        <v>50</v>
      </c>
      <c r="D15" s="6">
        <v>40</v>
      </c>
      <c r="E15" s="6">
        <v>30</v>
      </c>
      <c r="F15" s="6">
        <v>25</v>
      </c>
      <c r="G15" s="6">
        <v>16</v>
      </c>
      <c r="H15" s="6">
        <v>15</v>
      </c>
      <c r="I15" s="11">
        <f t="shared" si="0"/>
        <v>176</v>
      </c>
    </row>
    <row r="16" spans="1:9" x14ac:dyDescent="0.3">
      <c r="A16" s="7">
        <v>14</v>
      </c>
      <c r="B16" s="4">
        <f>0.9*(14*15)</f>
        <v>189</v>
      </c>
      <c r="C16" s="6">
        <v>55</v>
      </c>
      <c r="D16" s="6">
        <v>44</v>
      </c>
      <c r="E16" s="6">
        <v>30</v>
      </c>
      <c r="F16" s="6">
        <v>25</v>
      </c>
      <c r="G16" s="6">
        <v>20</v>
      </c>
      <c r="H16" s="6">
        <v>15</v>
      </c>
      <c r="I16" s="11">
        <f t="shared" si="0"/>
        <v>189</v>
      </c>
    </row>
    <row r="17" spans="1:9" x14ac:dyDescent="0.3">
      <c r="A17" s="7">
        <v>15</v>
      </c>
      <c r="B17" s="4">
        <f>0.9*(15*15)</f>
        <v>202.5</v>
      </c>
      <c r="C17" s="6">
        <v>60</v>
      </c>
      <c r="D17" s="6">
        <v>50</v>
      </c>
      <c r="E17" s="6">
        <v>30</v>
      </c>
      <c r="F17" s="6">
        <v>25</v>
      </c>
      <c r="G17" s="6">
        <v>23</v>
      </c>
      <c r="H17" s="6">
        <v>15</v>
      </c>
      <c r="I17" s="11">
        <f t="shared" si="0"/>
        <v>203</v>
      </c>
    </row>
    <row r="18" spans="1:9" x14ac:dyDescent="0.3">
      <c r="A18" s="7">
        <v>16</v>
      </c>
      <c r="B18" s="4">
        <f>0.9*(16*15)</f>
        <v>216</v>
      </c>
      <c r="C18" s="6">
        <v>60</v>
      </c>
      <c r="D18" s="6">
        <v>50</v>
      </c>
      <c r="E18" s="6">
        <v>40</v>
      </c>
      <c r="F18" s="6">
        <v>30</v>
      </c>
      <c r="G18" s="6">
        <v>20</v>
      </c>
      <c r="H18" s="6">
        <v>16</v>
      </c>
      <c r="I18" s="11">
        <f t="shared" si="0"/>
        <v>216</v>
      </c>
    </row>
    <row r="19" spans="1:9" x14ac:dyDescent="0.3">
      <c r="A19" s="7">
        <v>17</v>
      </c>
      <c r="B19" s="4">
        <f>0.9*(17*15)</f>
        <v>229.5</v>
      </c>
      <c r="C19" s="6">
        <v>60</v>
      </c>
      <c r="D19" s="6">
        <v>50</v>
      </c>
      <c r="E19" s="6">
        <v>40</v>
      </c>
      <c r="F19" s="6">
        <v>30</v>
      </c>
      <c r="G19" s="6">
        <v>25</v>
      </c>
      <c r="H19" s="6">
        <v>25</v>
      </c>
      <c r="I19" s="11">
        <f t="shared" si="0"/>
        <v>230</v>
      </c>
    </row>
    <row r="20" spans="1:9" x14ac:dyDescent="0.3">
      <c r="A20" s="7">
        <v>18</v>
      </c>
      <c r="B20" s="4">
        <f>0.9*(18*15)</f>
        <v>243</v>
      </c>
      <c r="C20" s="6">
        <v>70</v>
      </c>
      <c r="D20" s="6">
        <v>50</v>
      </c>
      <c r="E20" s="6">
        <v>40</v>
      </c>
      <c r="F20" s="6">
        <v>30</v>
      </c>
      <c r="G20" s="6">
        <v>30</v>
      </c>
      <c r="H20" s="6">
        <v>23</v>
      </c>
      <c r="I20" s="11">
        <f t="shared" si="0"/>
        <v>243</v>
      </c>
    </row>
    <row r="21" spans="1:9" x14ac:dyDescent="0.3">
      <c r="A21" s="7">
        <v>19</v>
      </c>
      <c r="B21" s="4">
        <f>0.9*(19*15)</f>
        <v>256.5</v>
      </c>
      <c r="C21" s="6">
        <v>70</v>
      </c>
      <c r="D21" s="6">
        <v>60</v>
      </c>
      <c r="E21" s="6">
        <v>40</v>
      </c>
      <c r="F21" s="6">
        <v>32</v>
      </c>
      <c r="G21" s="6">
        <v>30</v>
      </c>
      <c r="H21" s="6">
        <v>25</v>
      </c>
      <c r="I21" s="11">
        <f t="shared" si="0"/>
        <v>257</v>
      </c>
    </row>
    <row r="22" spans="1:9" x14ac:dyDescent="0.3">
      <c r="A22" s="7">
        <v>20</v>
      </c>
      <c r="B22" s="4">
        <f>0.9*(20*15)</f>
        <v>270</v>
      </c>
      <c r="C22" s="6">
        <v>70</v>
      </c>
      <c r="D22" s="6">
        <v>60</v>
      </c>
      <c r="E22" s="6">
        <v>50</v>
      </c>
      <c r="F22" s="6">
        <v>35</v>
      </c>
      <c r="G22" s="6">
        <v>30</v>
      </c>
      <c r="H22" s="6">
        <v>25</v>
      </c>
      <c r="I22" s="11">
        <f t="shared" si="0"/>
        <v>270</v>
      </c>
    </row>
    <row r="23" spans="1:9" x14ac:dyDescent="0.3">
      <c r="A23" s="7">
        <v>21</v>
      </c>
      <c r="B23" s="4">
        <f>0.9*(21*15)</f>
        <v>283.5</v>
      </c>
      <c r="C23" s="6">
        <v>80</v>
      </c>
      <c r="D23" s="6">
        <v>60</v>
      </c>
      <c r="E23" s="6">
        <v>50</v>
      </c>
      <c r="F23" s="6">
        <v>40</v>
      </c>
      <c r="G23" s="6">
        <v>30</v>
      </c>
      <c r="H23" s="6">
        <v>24</v>
      </c>
      <c r="I23" s="11">
        <f t="shared" si="0"/>
        <v>284</v>
      </c>
    </row>
    <row r="24" spans="1:9" x14ac:dyDescent="0.3">
      <c r="A24" s="7">
        <v>22</v>
      </c>
      <c r="B24" s="4">
        <f>0.9*(22*15)</f>
        <v>297</v>
      </c>
      <c r="C24" s="6">
        <v>80</v>
      </c>
      <c r="D24" s="6">
        <v>60</v>
      </c>
      <c r="E24" s="6">
        <v>50</v>
      </c>
      <c r="F24" s="6">
        <v>40</v>
      </c>
      <c r="G24" s="6">
        <v>40</v>
      </c>
      <c r="H24" s="6">
        <v>27</v>
      </c>
      <c r="I24" s="11">
        <f t="shared" si="0"/>
        <v>297</v>
      </c>
    </row>
    <row r="25" spans="1:9" x14ac:dyDescent="0.3">
      <c r="A25" s="7">
        <v>23</v>
      </c>
      <c r="B25" s="4">
        <f>0.9*(23*15)</f>
        <v>310.5</v>
      </c>
      <c r="C25" s="6">
        <v>80</v>
      </c>
      <c r="D25" s="6">
        <v>70</v>
      </c>
      <c r="E25" s="6">
        <v>50</v>
      </c>
      <c r="F25" s="6">
        <v>40</v>
      </c>
      <c r="G25" s="6">
        <v>40</v>
      </c>
      <c r="H25" s="6">
        <v>31</v>
      </c>
      <c r="I25" s="11">
        <f t="shared" si="0"/>
        <v>311</v>
      </c>
    </row>
    <row r="26" spans="1:9" x14ac:dyDescent="0.3">
      <c r="A26" s="7">
        <v>24</v>
      </c>
      <c r="B26" s="4">
        <f>0.9*(24*15)</f>
        <v>324</v>
      </c>
      <c r="C26" s="6">
        <v>80</v>
      </c>
      <c r="D26" s="6">
        <v>70</v>
      </c>
      <c r="E26" s="6">
        <v>60</v>
      </c>
      <c r="F26" s="6">
        <v>40</v>
      </c>
      <c r="G26" s="6">
        <v>40</v>
      </c>
      <c r="H26" s="6">
        <v>34</v>
      </c>
      <c r="I26" s="11">
        <f t="shared" si="0"/>
        <v>324</v>
      </c>
    </row>
    <row r="27" spans="1:9" x14ac:dyDescent="0.3">
      <c r="A27" s="7">
        <v>25</v>
      </c>
      <c r="B27" s="4">
        <f>0.9*(25*15)</f>
        <v>337.5</v>
      </c>
      <c r="C27" s="6">
        <v>90</v>
      </c>
      <c r="D27" s="6">
        <v>80</v>
      </c>
      <c r="E27" s="6">
        <v>60</v>
      </c>
      <c r="F27" s="6">
        <v>50</v>
      </c>
      <c r="G27" s="6">
        <v>35</v>
      </c>
      <c r="H27" s="6">
        <v>23</v>
      </c>
      <c r="I27" s="11">
        <f t="shared" si="0"/>
        <v>338</v>
      </c>
    </row>
    <row r="28" spans="1:9" x14ac:dyDescent="0.3">
      <c r="A28" s="7">
        <v>26</v>
      </c>
      <c r="B28" s="4">
        <f>0.9*(26*15)</f>
        <v>351</v>
      </c>
      <c r="C28" s="6">
        <v>90</v>
      </c>
      <c r="D28" s="6">
        <v>80</v>
      </c>
      <c r="E28" s="6">
        <v>60</v>
      </c>
      <c r="F28" s="6">
        <v>50</v>
      </c>
      <c r="G28" s="6">
        <v>40</v>
      </c>
      <c r="H28" s="6">
        <v>31</v>
      </c>
      <c r="I28" s="11">
        <f t="shared" si="0"/>
        <v>351</v>
      </c>
    </row>
    <row r="29" spans="1:9" x14ac:dyDescent="0.3">
      <c r="A29" s="7">
        <v>27</v>
      </c>
      <c r="B29" s="4">
        <f>0.9*(27*15)</f>
        <v>364.5</v>
      </c>
      <c r="C29" s="6">
        <v>90</v>
      </c>
      <c r="D29" s="6">
        <v>80</v>
      </c>
      <c r="E29" s="6">
        <v>70</v>
      </c>
      <c r="F29" s="6">
        <v>50</v>
      </c>
      <c r="G29" s="6">
        <v>40</v>
      </c>
      <c r="H29" s="6">
        <v>35</v>
      </c>
      <c r="I29" s="11">
        <f t="shared" si="0"/>
        <v>365</v>
      </c>
    </row>
    <row r="30" spans="1:9" x14ac:dyDescent="0.3">
      <c r="A30" s="7">
        <v>28</v>
      </c>
      <c r="B30" s="4">
        <f>0.9*(28*15)</f>
        <v>378</v>
      </c>
      <c r="C30" s="6">
        <v>90</v>
      </c>
      <c r="D30" s="6">
        <v>80</v>
      </c>
      <c r="E30" s="6">
        <v>70</v>
      </c>
      <c r="F30" s="6">
        <v>60</v>
      </c>
      <c r="G30" s="6">
        <v>40</v>
      </c>
      <c r="H30" s="6">
        <v>38</v>
      </c>
      <c r="I30" s="11">
        <f t="shared" si="0"/>
        <v>378</v>
      </c>
    </row>
    <row r="31" spans="1:9" x14ac:dyDescent="0.3">
      <c r="A31" s="7">
        <v>29</v>
      </c>
      <c r="B31" s="4">
        <f>0.9*(29*15)</f>
        <v>391.5</v>
      </c>
      <c r="C31" s="6">
        <v>100</v>
      </c>
      <c r="D31" s="6">
        <v>90</v>
      </c>
      <c r="E31" s="6">
        <v>70</v>
      </c>
      <c r="F31" s="6">
        <v>50</v>
      </c>
      <c r="G31" s="6">
        <v>42</v>
      </c>
      <c r="H31" s="6">
        <v>40</v>
      </c>
      <c r="I31" s="11">
        <f t="shared" si="0"/>
        <v>392</v>
      </c>
    </row>
    <row r="32" spans="1:9" x14ac:dyDescent="0.3">
      <c r="A32" s="7">
        <v>30</v>
      </c>
      <c r="B32" s="4">
        <f>0.9*(30*15)</f>
        <v>405</v>
      </c>
      <c r="C32" s="6">
        <v>100</v>
      </c>
      <c r="D32" s="6">
        <v>90</v>
      </c>
      <c r="E32" s="6">
        <v>80</v>
      </c>
      <c r="F32" s="6">
        <v>55</v>
      </c>
      <c r="G32" s="6">
        <v>40</v>
      </c>
      <c r="H32" s="6">
        <v>40</v>
      </c>
      <c r="I32" s="11">
        <f t="shared" si="0"/>
        <v>405</v>
      </c>
    </row>
    <row r="33" spans="1:9" x14ac:dyDescent="0.3">
      <c r="A33" s="7">
        <v>31</v>
      </c>
      <c r="B33" s="4">
        <f>0.9*(31*15)</f>
        <v>418.5</v>
      </c>
      <c r="C33" s="6">
        <v>100</v>
      </c>
      <c r="D33" s="6">
        <v>90</v>
      </c>
      <c r="E33" s="6">
        <v>80</v>
      </c>
      <c r="F33" s="6">
        <v>60</v>
      </c>
      <c r="G33" s="6">
        <v>49</v>
      </c>
      <c r="H33" s="6">
        <v>40</v>
      </c>
      <c r="I33" s="11">
        <f t="shared" si="0"/>
        <v>419</v>
      </c>
    </row>
    <row r="34" spans="1:9" x14ac:dyDescent="0.3">
      <c r="A34" s="7">
        <v>32</v>
      </c>
      <c r="B34" s="4">
        <f>0.9*(32*15)</f>
        <v>432</v>
      </c>
      <c r="C34" s="6">
        <v>100</v>
      </c>
      <c r="D34" s="6">
        <v>90</v>
      </c>
      <c r="E34" s="6">
        <v>80</v>
      </c>
      <c r="F34" s="6">
        <v>60</v>
      </c>
      <c r="G34" s="6">
        <v>52</v>
      </c>
      <c r="H34" s="6">
        <v>50</v>
      </c>
      <c r="I34" s="11">
        <f t="shared" si="0"/>
        <v>432</v>
      </c>
    </row>
    <row r="35" spans="1:9" x14ac:dyDescent="0.3">
      <c r="A35" s="7">
        <v>33</v>
      </c>
      <c r="B35" s="4">
        <f>0.9*(33*15)</f>
        <v>445.5</v>
      </c>
      <c r="C35" s="6">
        <v>110</v>
      </c>
      <c r="D35" s="6">
        <v>90</v>
      </c>
      <c r="E35" s="6">
        <v>80</v>
      </c>
      <c r="F35" s="6">
        <v>65</v>
      </c>
      <c r="G35" s="6">
        <v>55</v>
      </c>
      <c r="H35" s="6">
        <v>46</v>
      </c>
      <c r="I35" s="11">
        <f t="shared" si="0"/>
        <v>446</v>
      </c>
    </row>
    <row r="36" spans="1:9" x14ac:dyDescent="0.3">
      <c r="A36" s="7">
        <v>34</v>
      </c>
      <c r="B36" s="4">
        <f>0.9*(34*15)</f>
        <v>459</v>
      </c>
      <c r="C36" s="6">
        <v>110</v>
      </c>
      <c r="D36" s="6">
        <v>100</v>
      </c>
      <c r="E36" s="6">
        <v>80</v>
      </c>
      <c r="F36" s="6">
        <v>65</v>
      </c>
      <c r="G36" s="6">
        <v>55</v>
      </c>
      <c r="H36" s="6">
        <v>49</v>
      </c>
      <c r="I36" s="11">
        <f t="shared" si="0"/>
        <v>459</v>
      </c>
    </row>
    <row r="37" spans="1:9" x14ac:dyDescent="0.3">
      <c r="A37" s="7">
        <v>35</v>
      </c>
      <c r="B37" s="4">
        <f>0.9*(35*15)</f>
        <v>472.5</v>
      </c>
      <c r="C37" s="6">
        <v>110</v>
      </c>
      <c r="D37" s="6">
        <v>100</v>
      </c>
      <c r="E37" s="6">
        <v>90</v>
      </c>
      <c r="F37" s="6">
        <v>70</v>
      </c>
      <c r="G37" s="6">
        <v>55</v>
      </c>
      <c r="H37" s="6">
        <v>48</v>
      </c>
      <c r="I37" s="11">
        <f t="shared" si="0"/>
        <v>473</v>
      </c>
    </row>
    <row r="38" spans="1:9" x14ac:dyDescent="0.3">
      <c r="A38" s="7">
        <v>36</v>
      </c>
      <c r="B38" s="4">
        <f>0.9*(36*15)</f>
        <v>486</v>
      </c>
      <c r="C38" s="6">
        <v>110</v>
      </c>
      <c r="D38" s="6">
        <v>100</v>
      </c>
      <c r="E38" s="6">
        <v>90</v>
      </c>
      <c r="F38" s="6">
        <v>70</v>
      </c>
      <c r="G38" s="6">
        <v>65</v>
      </c>
      <c r="H38" s="6">
        <v>51</v>
      </c>
      <c r="I38" s="11">
        <f t="shared" si="0"/>
        <v>486</v>
      </c>
    </row>
    <row r="39" spans="1:9" x14ac:dyDescent="0.3">
      <c r="A39" s="7">
        <v>37</v>
      </c>
      <c r="B39" s="4">
        <f>0.9*(37*15)</f>
        <v>499.5</v>
      </c>
      <c r="C39" s="6">
        <v>120</v>
      </c>
      <c r="D39" s="6">
        <v>100</v>
      </c>
      <c r="E39" s="6">
        <v>90</v>
      </c>
      <c r="F39" s="6">
        <v>70</v>
      </c>
      <c r="G39" s="6">
        <v>65</v>
      </c>
      <c r="H39" s="6">
        <v>55</v>
      </c>
      <c r="I39" s="11">
        <f t="shared" si="0"/>
        <v>500</v>
      </c>
    </row>
    <row r="40" spans="1:9" x14ac:dyDescent="0.3">
      <c r="A40" s="7">
        <v>38</v>
      </c>
      <c r="B40" s="4">
        <f>0.9*(38*15)</f>
        <v>513</v>
      </c>
      <c r="C40" s="6">
        <v>120</v>
      </c>
      <c r="D40" s="6">
        <v>110</v>
      </c>
      <c r="E40" s="6">
        <v>90</v>
      </c>
      <c r="F40" s="6">
        <v>75</v>
      </c>
      <c r="G40" s="6">
        <v>65</v>
      </c>
      <c r="H40" s="6">
        <v>53</v>
      </c>
      <c r="I40" s="11">
        <f t="shared" si="0"/>
        <v>513</v>
      </c>
    </row>
    <row r="41" spans="1:9" x14ac:dyDescent="0.3">
      <c r="A41" s="7">
        <v>39</v>
      </c>
      <c r="B41" s="4">
        <f>0.9*(39*15)</f>
        <v>526.5</v>
      </c>
      <c r="C41" s="6">
        <v>120</v>
      </c>
      <c r="D41" s="6">
        <v>110</v>
      </c>
      <c r="E41" s="6">
        <v>90</v>
      </c>
      <c r="F41" s="6">
        <v>80</v>
      </c>
      <c r="G41" s="6">
        <v>70</v>
      </c>
      <c r="H41" s="6">
        <v>57</v>
      </c>
      <c r="I41" s="11">
        <f t="shared" si="0"/>
        <v>527</v>
      </c>
    </row>
    <row r="42" spans="1:9" x14ac:dyDescent="0.3">
      <c r="A42" s="7">
        <v>40</v>
      </c>
      <c r="B42" s="4">
        <f>0.9*(40*15)</f>
        <v>540</v>
      </c>
      <c r="C42" s="6">
        <v>120</v>
      </c>
      <c r="D42" s="6">
        <v>110</v>
      </c>
      <c r="E42" s="6">
        <v>100</v>
      </c>
      <c r="F42" s="6">
        <v>80</v>
      </c>
      <c r="G42" s="6">
        <v>70</v>
      </c>
      <c r="H42" s="6">
        <v>60</v>
      </c>
      <c r="I42" s="11">
        <f t="shared" si="0"/>
        <v>540</v>
      </c>
    </row>
    <row r="43" spans="1:9" x14ac:dyDescent="0.3">
      <c r="A43" s="7">
        <v>41</v>
      </c>
      <c r="B43" s="4">
        <f>0.9*(41*15)</f>
        <v>553.5</v>
      </c>
      <c r="C43" s="6">
        <v>130</v>
      </c>
      <c r="D43" s="6">
        <v>110</v>
      </c>
      <c r="E43" s="6">
        <v>100</v>
      </c>
      <c r="F43" s="6">
        <v>80</v>
      </c>
      <c r="G43" s="6">
        <v>74</v>
      </c>
      <c r="H43" s="6">
        <v>60</v>
      </c>
      <c r="I43" s="11">
        <f t="shared" si="0"/>
        <v>554</v>
      </c>
    </row>
    <row r="44" spans="1:9" x14ac:dyDescent="0.3">
      <c r="A44" s="7">
        <v>42</v>
      </c>
      <c r="B44" s="4">
        <f>0.9*(42*15)</f>
        <v>567</v>
      </c>
      <c r="C44" s="6">
        <v>130</v>
      </c>
      <c r="D44" s="6">
        <v>110</v>
      </c>
      <c r="E44" s="6">
        <v>100</v>
      </c>
      <c r="F44" s="6">
        <v>90</v>
      </c>
      <c r="G44" s="6">
        <v>75</v>
      </c>
      <c r="H44" s="6">
        <v>62</v>
      </c>
      <c r="I44" s="11">
        <f t="shared" si="0"/>
        <v>567</v>
      </c>
    </row>
    <row r="45" spans="1:9" x14ac:dyDescent="0.3">
      <c r="A45" s="7">
        <v>43</v>
      </c>
      <c r="B45" s="4">
        <f>0.9*(43*15)</f>
        <v>580.5</v>
      </c>
      <c r="C45" s="6">
        <v>130</v>
      </c>
      <c r="D45" s="6">
        <v>120</v>
      </c>
      <c r="E45" s="6">
        <v>100</v>
      </c>
      <c r="F45" s="6">
        <v>90</v>
      </c>
      <c r="G45" s="6">
        <v>75</v>
      </c>
      <c r="H45" s="6">
        <v>66</v>
      </c>
      <c r="I45" s="11">
        <f t="shared" si="0"/>
        <v>581</v>
      </c>
    </row>
    <row r="46" spans="1:9" x14ac:dyDescent="0.3">
      <c r="A46" s="7">
        <v>44</v>
      </c>
      <c r="B46" s="4">
        <f>0.9*(44*15)</f>
        <v>594</v>
      </c>
      <c r="C46" s="6">
        <v>130</v>
      </c>
      <c r="D46" s="6">
        <v>120</v>
      </c>
      <c r="E46" s="6">
        <v>100</v>
      </c>
      <c r="F46" s="6">
        <v>90</v>
      </c>
      <c r="G46" s="6">
        <v>80</v>
      </c>
      <c r="H46" s="6">
        <v>74</v>
      </c>
      <c r="I46" s="11">
        <f t="shared" si="0"/>
        <v>594</v>
      </c>
    </row>
    <row r="47" spans="1:9" x14ac:dyDescent="0.3">
      <c r="A47" s="7">
        <v>45</v>
      </c>
      <c r="B47" s="4">
        <f>0.9*(45*15)</f>
        <v>607.5</v>
      </c>
      <c r="C47" s="6">
        <v>140</v>
      </c>
      <c r="D47" s="6">
        <v>120</v>
      </c>
      <c r="E47" s="6">
        <v>100</v>
      </c>
      <c r="F47" s="6">
        <v>90</v>
      </c>
      <c r="G47" s="6">
        <v>80</v>
      </c>
      <c r="H47" s="6">
        <v>78</v>
      </c>
      <c r="I47" s="11">
        <f t="shared" si="0"/>
        <v>608</v>
      </c>
    </row>
    <row r="48" spans="1:9" x14ac:dyDescent="0.3">
      <c r="A48" s="7">
        <v>46</v>
      </c>
      <c r="B48" s="4">
        <f>0.9*(46*15)</f>
        <v>621</v>
      </c>
      <c r="C48" s="6">
        <v>140</v>
      </c>
      <c r="D48" s="6">
        <v>130</v>
      </c>
      <c r="E48" s="6">
        <v>105</v>
      </c>
      <c r="F48" s="6">
        <v>90</v>
      </c>
      <c r="G48" s="6">
        <v>80</v>
      </c>
      <c r="H48" s="6">
        <v>76</v>
      </c>
      <c r="I48" s="11">
        <f t="shared" si="0"/>
        <v>621</v>
      </c>
    </row>
    <row r="49" spans="1:9" x14ac:dyDescent="0.3">
      <c r="A49" s="7">
        <v>47</v>
      </c>
      <c r="B49" s="4">
        <f>0.9*(47*15)</f>
        <v>634.5</v>
      </c>
      <c r="C49" s="6">
        <v>150</v>
      </c>
      <c r="D49" s="6">
        <v>130</v>
      </c>
      <c r="E49" s="6">
        <v>110</v>
      </c>
      <c r="F49" s="6">
        <v>90</v>
      </c>
      <c r="G49" s="6">
        <v>80</v>
      </c>
      <c r="H49" s="6">
        <v>75</v>
      </c>
      <c r="I49" s="11">
        <f t="shared" si="0"/>
        <v>635</v>
      </c>
    </row>
    <row r="50" spans="1:9" x14ac:dyDescent="0.3">
      <c r="A50" s="7">
        <v>48</v>
      </c>
      <c r="B50" s="4">
        <f>0.9*(48*15)</f>
        <v>648</v>
      </c>
      <c r="C50" s="6">
        <v>150</v>
      </c>
      <c r="D50" s="6">
        <v>130</v>
      </c>
      <c r="E50" s="6">
        <v>110</v>
      </c>
      <c r="F50" s="6">
        <v>95</v>
      </c>
      <c r="G50" s="6">
        <v>85</v>
      </c>
      <c r="H50" s="6">
        <v>78</v>
      </c>
      <c r="I50" s="11">
        <f t="shared" si="0"/>
        <v>648</v>
      </c>
    </row>
    <row r="51" spans="1:9" x14ac:dyDescent="0.3">
      <c r="A51" s="7">
        <v>49</v>
      </c>
      <c r="B51" s="4">
        <f>0.9*(49*15)</f>
        <v>661.5</v>
      </c>
      <c r="C51" s="6">
        <v>150</v>
      </c>
      <c r="D51" s="6">
        <v>130</v>
      </c>
      <c r="E51" s="6">
        <v>110</v>
      </c>
      <c r="F51" s="6">
        <v>100</v>
      </c>
      <c r="G51" s="6">
        <v>90</v>
      </c>
      <c r="H51" s="6">
        <v>82</v>
      </c>
      <c r="I51" s="11">
        <f t="shared" si="0"/>
        <v>662</v>
      </c>
    </row>
    <row r="52" spans="1:9" x14ac:dyDescent="0.3">
      <c r="A52" s="7">
        <v>50</v>
      </c>
      <c r="B52" s="4">
        <f>0.9*(50*15)</f>
        <v>675</v>
      </c>
      <c r="C52" s="6">
        <v>150</v>
      </c>
      <c r="D52" s="6">
        <v>130</v>
      </c>
      <c r="E52" s="6">
        <v>120</v>
      </c>
      <c r="F52" s="6">
        <v>100</v>
      </c>
      <c r="G52" s="6">
        <v>90</v>
      </c>
      <c r="H52" s="6">
        <v>85</v>
      </c>
      <c r="I52" s="11">
        <f t="shared" si="0"/>
        <v>675</v>
      </c>
    </row>
    <row r="53" spans="1:9" x14ac:dyDescent="0.3">
      <c r="A5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3"/>
  <sheetViews>
    <sheetView workbookViewId="0"/>
  </sheetViews>
  <sheetFormatPr defaultRowHeight="14.4" x14ac:dyDescent="0.3"/>
  <cols>
    <col min="1" max="1" width="4.6640625" style="3" customWidth="1"/>
    <col min="2" max="2" width="5.44140625" customWidth="1"/>
    <col min="3" max="3" width="4.88671875" customWidth="1"/>
    <col min="4" max="4" width="4.5546875" customWidth="1"/>
    <col min="5" max="5" width="4.44140625" customWidth="1"/>
    <col min="6" max="6" width="4.6640625" customWidth="1"/>
    <col min="7" max="7" width="4.33203125" customWidth="1"/>
    <col min="8" max="8" width="4.5546875" customWidth="1"/>
    <col min="9" max="9" width="5.5546875" style="8" customWidth="1"/>
    <col min="10" max="15" width="5.109375" customWidth="1"/>
    <col min="16" max="16" width="5" customWidth="1"/>
    <col min="17" max="17" width="4.6640625" customWidth="1"/>
    <col min="18" max="18" width="5.109375" customWidth="1"/>
  </cols>
  <sheetData>
    <row r="1" spans="1:18" s="1" customFormat="1" x14ac:dyDescent="0.3">
      <c r="A1" s="15">
        <v>10</v>
      </c>
      <c r="B1" s="1" t="s">
        <v>10</v>
      </c>
      <c r="I1" s="17"/>
      <c r="J1" s="18">
        <v>15</v>
      </c>
      <c r="K1" s="1" t="s">
        <v>10</v>
      </c>
    </row>
    <row r="2" spans="1:18" x14ac:dyDescent="0.3">
      <c r="A2" s="13">
        <v>0.7</v>
      </c>
      <c r="B2" s="14" t="s">
        <v>1</v>
      </c>
      <c r="C2" s="14"/>
      <c r="D2" s="1"/>
      <c r="F2" s="1"/>
      <c r="G2" s="1"/>
      <c r="H2" s="1"/>
      <c r="J2" s="13">
        <v>0.7</v>
      </c>
      <c r="K2" s="14" t="s">
        <v>1</v>
      </c>
      <c r="L2" s="14"/>
      <c r="M2" s="1"/>
      <c r="O2" s="1"/>
      <c r="P2" s="1"/>
      <c r="Q2" s="1"/>
      <c r="R2" s="8"/>
    </row>
    <row r="3" spans="1:18" x14ac:dyDescent="0.3">
      <c r="A3" s="7" t="s">
        <v>9</v>
      </c>
      <c r="B3" s="2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8" t="s">
        <v>2</v>
      </c>
      <c r="J3" s="7" t="s">
        <v>9</v>
      </c>
      <c r="K3" s="2" t="s">
        <v>0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8" t="s">
        <v>2</v>
      </c>
    </row>
    <row r="4" spans="1:18" x14ac:dyDescent="0.3">
      <c r="A4" s="7">
        <v>2</v>
      </c>
      <c r="B4" s="4">
        <f>0.7*20</f>
        <v>14</v>
      </c>
      <c r="C4" s="6">
        <v>14</v>
      </c>
      <c r="D4" s="6"/>
      <c r="E4" s="6"/>
      <c r="F4" s="6"/>
      <c r="G4" s="6"/>
      <c r="H4" s="6"/>
      <c r="I4" s="8">
        <f t="shared" ref="I4:I35" si="0">SUM(C4:H4)</f>
        <v>14</v>
      </c>
      <c r="J4" s="7">
        <v>2</v>
      </c>
      <c r="K4" s="4">
        <f>0.7*(2*15)</f>
        <v>21</v>
      </c>
      <c r="L4" s="6">
        <v>21</v>
      </c>
      <c r="M4" s="6"/>
      <c r="N4" s="6"/>
      <c r="O4" s="6"/>
      <c r="P4" s="6"/>
      <c r="Q4" s="6"/>
      <c r="R4" s="12">
        <v>21</v>
      </c>
    </row>
    <row r="5" spans="1:18" x14ac:dyDescent="0.3">
      <c r="A5" s="7">
        <v>3</v>
      </c>
      <c r="B5" s="4">
        <f>0.7*30</f>
        <v>21</v>
      </c>
      <c r="C5" s="6">
        <v>15</v>
      </c>
      <c r="D5" s="6">
        <v>6</v>
      </c>
      <c r="E5" s="6"/>
      <c r="F5" s="6"/>
      <c r="G5" s="6"/>
      <c r="H5" s="6"/>
      <c r="I5" s="8">
        <f t="shared" si="0"/>
        <v>21</v>
      </c>
      <c r="J5" s="7">
        <v>3</v>
      </c>
      <c r="K5" s="4">
        <f>0.7*(3*15)</f>
        <v>31.499999999999996</v>
      </c>
      <c r="L5" s="6">
        <v>20</v>
      </c>
      <c r="M5" s="6">
        <v>12</v>
      </c>
      <c r="N5" s="6"/>
      <c r="O5" s="6"/>
      <c r="P5" s="6"/>
      <c r="Q5" s="6"/>
      <c r="R5" s="12">
        <v>31.499999999999996</v>
      </c>
    </row>
    <row r="6" spans="1:18" x14ac:dyDescent="0.3">
      <c r="A6" s="7">
        <v>4</v>
      </c>
      <c r="B6" s="4">
        <f>0.7*40</f>
        <v>28</v>
      </c>
      <c r="C6" s="6">
        <v>20</v>
      </c>
      <c r="D6" s="6">
        <v>8</v>
      </c>
      <c r="E6" s="6"/>
      <c r="F6" s="6"/>
      <c r="G6" s="6"/>
      <c r="H6" s="6"/>
      <c r="I6" s="8">
        <f t="shared" si="0"/>
        <v>28</v>
      </c>
      <c r="J6" s="7">
        <v>4</v>
      </c>
      <c r="K6" s="4">
        <f>0.7*(4*15)</f>
        <v>42</v>
      </c>
      <c r="L6" s="6">
        <v>30</v>
      </c>
      <c r="M6" s="6">
        <v>12</v>
      </c>
      <c r="N6" s="6"/>
      <c r="O6" s="6"/>
      <c r="P6" s="6"/>
      <c r="Q6" s="6"/>
      <c r="R6" s="12">
        <v>42</v>
      </c>
    </row>
    <row r="7" spans="1:18" x14ac:dyDescent="0.3">
      <c r="A7" s="7">
        <v>5</v>
      </c>
      <c r="B7" s="4">
        <f>0.7*50</f>
        <v>35</v>
      </c>
      <c r="C7" s="6">
        <v>25</v>
      </c>
      <c r="D7" s="6">
        <v>10</v>
      </c>
      <c r="E7" s="6"/>
      <c r="F7" s="6"/>
      <c r="G7" s="6"/>
      <c r="H7" s="6"/>
      <c r="I7" s="8">
        <f t="shared" si="0"/>
        <v>35</v>
      </c>
      <c r="J7" s="7">
        <v>5</v>
      </c>
      <c r="K7" s="4">
        <f>0.7*(5*15)</f>
        <v>52.5</v>
      </c>
      <c r="L7" s="6">
        <v>30</v>
      </c>
      <c r="M7" s="6">
        <v>23</v>
      </c>
      <c r="N7" s="6"/>
      <c r="O7" s="6"/>
      <c r="P7" s="6"/>
      <c r="Q7" s="6"/>
      <c r="R7" s="12">
        <v>52.5</v>
      </c>
    </row>
    <row r="8" spans="1:18" x14ac:dyDescent="0.3">
      <c r="A8" s="7">
        <v>6</v>
      </c>
      <c r="B8" s="4">
        <f>0.7*60</f>
        <v>42</v>
      </c>
      <c r="C8" s="6">
        <v>25</v>
      </c>
      <c r="D8" s="6">
        <v>10</v>
      </c>
      <c r="E8" s="6">
        <v>7</v>
      </c>
      <c r="F8" s="6"/>
      <c r="G8" s="6"/>
      <c r="H8" s="6"/>
      <c r="I8" s="8">
        <f t="shared" si="0"/>
        <v>42</v>
      </c>
      <c r="J8" s="7">
        <v>6</v>
      </c>
      <c r="K8" s="4">
        <f>0.7*(6*15)</f>
        <v>62.999999999999993</v>
      </c>
      <c r="L8" s="6">
        <v>30</v>
      </c>
      <c r="M8" s="6">
        <v>20</v>
      </c>
      <c r="N8" s="6">
        <v>13</v>
      </c>
      <c r="O8" s="6"/>
      <c r="P8" s="6"/>
      <c r="Q8" s="6"/>
      <c r="R8" s="12">
        <v>62.999999999999993</v>
      </c>
    </row>
    <row r="9" spans="1:18" x14ac:dyDescent="0.3">
      <c r="A9" s="7">
        <v>7</v>
      </c>
      <c r="B9" s="4">
        <f>0.7*70</f>
        <v>49</v>
      </c>
      <c r="C9" s="6">
        <v>25</v>
      </c>
      <c r="D9" s="6">
        <v>15</v>
      </c>
      <c r="E9" s="6">
        <v>9</v>
      </c>
      <c r="F9" s="6"/>
      <c r="G9" s="6"/>
      <c r="H9" s="6"/>
      <c r="I9" s="8">
        <f t="shared" si="0"/>
        <v>49</v>
      </c>
      <c r="J9" s="7">
        <v>7</v>
      </c>
      <c r="K9" s="4">
        <f>0.7*(7*15)</f>
        <v>73.5</v>
      </c>
      <c r="L9" s="6">
        <v>35</v>
      </c>
      <c r="M9" s="6">
        <v>24</v>
      </c>
      <c r="N9" s="6">
        <v>15</v>
      </c>
      <c r="O9" s="6"/>
      <c r="P9" s="6"/>
      <c r="Q9" s="6"/>
      <c r="R9" s="12">
        <v>73.5</v>
      </c>
    </row>
    <row r="10" spans="1:18" x14ac:dyDescent="0.3">
      <c r="A10" s="7">
        <v>8</v>
      </c>
      <c r="B10" s="4">
        <f>0.7*80</f>
        <v>56</v>
      </c>
      <c r="C10" s="6">
        <v>30</v>
      </c>
      <c r="D10" s="6">
        <v>15</v>
      </c>
      <c r="E10" s="6">
        <v>11</v>
      </c>
      <c r="F10" s="6"/>
      <c r="G10" s="6"/>
      <c r="H10" s="6"/>
      <c r="I10" s="8">
        <f t="shared" si="0"/>
        <v>56</v>
      </c>
      <c r="J10" s="7">
        <v>8</v>
      </c>
      <c r="K10" s="4">
        <f>0.7*(8*15)</f>
        <v>84</v>
      </c>
      <c r="L10" s="6">
        <v>35</v>
      </c>
      <c r="M10" s="6">
        <v>25</v>
      </c>
      <c r="N10" s="6">
        <v>24</v>
      </c>
      <c r="O10" s="6"/>
      <c r="P10" s="6"/>
      <c r="Q10" s="6"/>
      <c r="R10" s="12">
        <v>84</v>
      </c>
    </row>
    <row r="11" spans="1:18" x14ac:dyDescent="0.3">
      <c r="A11" s="7">
        <v>9</v>
      </c>
      <c r="B11" s="4">
        <f>0.7*90</f>
        <v>62.999999999999993</v>
      </c>
      <c r="C11" s="6">
        <v>30</v>
      </c>
      <c r="D11" s="6">
        <v>18</v>
      </c>
      <c r="E11" s="6">
        <v>15</v>
      </c>
      <c r="F11" s="6"/>
      <c r="G11" s="6"/>
      <c r="H11" s="6"/>
      <c r="I11" s="8">
        <f t="shared" si="0"/>
        <v>63</v>
      </c>
      <c r="J11" s="7">
        <v>9</v>
      </c>
      <c r="K11" s="4">
        <f>0.7*(9*15)</f>
        <v>94.5</v>
      </c>
      <c r="L11" s="6">
        <v>45</v>
      </c>
      <c r="M11" s="6">
        <v>30</v>
      </c>
      <c r="N11" s="6">
        <v>20</v>
      </c>
      <c r="O11" s="6"/>
      <c r="P11" s="6"/>
      <c r="Q11" s="6"/>
      <c r="R11" s="12">
        <v>94.5</v>
      </c>
    </row>
    <row r="12" spans="1:18" x14ac:dyDescent="0.3">
      <c r="A12" s="7">
        <v>10</v>
      </c>
      <c r="B12" s="4">
        <f>0.7*100</f>
        <v>70</v>
      </c>
      <c r="C12" s="6">
        <v>35</v>
      </c>
      <c r="D12" s="6">
        <v>20</v>
      </c>
      <c r="E12" s="6">
        <v>15</v>
      </c>
      <c r="F12" s="6"/>
      <c r="G12" s="6"/>
      <c r="H12" s="6"/>
      <c r="I12" s="8">
        <f t="shared" si="0"/>
        <v>70</v>
      </c>
      <c r="J12" s="7">
        <v>10</v>
      </c>
      <c r="K12" s="4">
        <f>0.7*(10*15)</f>
        <v>105</v>
      </c>
      <c r="L12" s="6">
        <v>45</v>
      </c>
      <c r="M12" s="6">
        <v>35</v>
      </c>
      <c r="N12" s="6">
        <v>25</v>
      </c>
      <c r="O12" s="6"/>
      <c r="P12" s="6"/>
      <c r="Q12" s="6"/>
      <c r="R12" s="12">
        <v>105</v>
      </c>
    </row>
    <row r="13" spans="1:18" x14ac:dyDescent="0.3">
      <c r="A13" s="7">
        <v>11</v>
      </c>
      <c r="B13" s="4">
        <f>0.7*110</f>
        <v>77</v>
      </c>
      <c r="C13" s="6">
        <v>35</v>
      </c>
      <c r="D13" s="6">
        <v>20</v>
      </c>
      <c r="E13" s="6">
        <v>15</v>
      </c>
      <c r="F13" s="6">
        <v>7</v>
      </c>
      <c r="G13" s="6"/>
      <c r="H13" s="6"/>
      <c r="I13" s="8">
        <f t="shared" si="0"/>
        <v>77</v>
      </c>
      <c r="J13" s="7">
        <v>11</v>
      </c>
      <c r="K13" s="4">
        <f>0.7*(11*15)</f>
        <v>115.49999999999999</v>
      </c>
      <c r="L13" s="6">
        <v>50</v>
      </c>
      <c r="M13" s="6">
        <v>30</v>
      </c>
      <c r="N13" s="6">
        <v>21</v>
      </c>
      <c r="O13" s="6">
        <v>15</v>
      </c>
      <c r="P13" s="6"/>
      <c r="Q13" s="6"/>
      <c r="R13" s="12">
        <v>115.49999999999999</v>
      </c>
    </row>
    <row r="14" spans="1:18" x14ac:dyDescent="0.3">
      <c r="A14" s="7">
        <v>12</v>
      </c>
      <c r="B14" s="4">
        <f>0.7*120</f>
        <v>84</v>
      </c>
      <c r="C14" s="6">
        <v>35</v>
      </c>
      <c r="D14" s="6">
        <v>25</v>
      </c>
      <c r="E14" s="6">
        <v>15</v>
      </c>
      <c r="F14" s="6">
        <v>9</v>
      </c>
      <c r="G14" s="6"/>
      <c r="H14" s="6"/>
      <c r="I14" s="8">
        <f t="shared" si="0"/>
        <v>84</v>
      </c>
      <c r="J14" s="7">
        <v>12</v>
      </c>
      <c r="K14" s="4">
        <f>0.7*(12*15)</f>
        <v>125.99999999999999</v>
      </c>
      <c r="L14" s="6">
        <v>50</v>
      </c>
      <c r="M14" s="6">
        <v>35</v>
      </c>
      <c r="N14" s="6">
        <v>26</v>
      </c>
      <c r="O14" s="6">
        <v>15</v>
      </c>
      <c r="P14" s="6"/>
      <c r="Q14" s="6"/>
      <c r="R14" s="12">
        <f t="shared" ref="R14:R52" si="1">SUM(L14:Q14)</f>
        <v>126</v>
      </c>
    </row>
    <row r="15" spans="1:18" x14ac:dyDescent="0.3">
      <c r="A15" s="7">
        <v>13</v>
      </c>
      <c r="B15" s="4">
        <f>0.7*130</f>
        <v>91</v>
      </c>
      <c r="C15" s="6">
        <v>35</v>
      </c>
      <c r="D15" s="6">
        <v>25</v>
      </c>
      <c r="E15" s="6">
        <v>20</v>
      </c>
      <c r="F15" s="6">
        <v>11</v>
      </c>
      <c r="G15" s="6"/>
      <c r="H15" s="6"/>
      <c r="I15" s="8">
        <f t="shared" si="0"/>
        <v>91</v>
      </c>
      <c r="J15" s="7">
        <v>13</v>
      </c>
      <c r="K15" s="4">
        <f>0.7*(13*15)</f>
        <v>136.5</v>
      </c>
      <c r="L15" s="6">
        <v>57</v>
      </c>
      <c r="M15" s="6">
        <v>35</v>
      </c>
      <c r="N15" s="6">
        <v>30</v>
      </c>
      <c r="O15" s="6">
        <v>15</v>
      </c>
      <c r="P15" s="6"/>
      <c r="Q15" s="6"/>
      <c r="R15" s="12">
        <f t="shared" si="1"/>
        <v>137</v>
      </c>
    </row>
    <row r="16" spans="1:18" x14ac:dyDescent="0.3">
      <c r="A16" s="7">
        <v>14</v>
      </c>
      <c r="B16" s="4">
        <f>0.7*140</f>
        <v>98</v>
      </c>
      <c r="C16" s="6">
        <v>40</v>
      </c>
      <c r="D16" s="6">
        <v>25</v>
      </c>
      <c r="E16" s="6">
        <v>20</v>
      </c>
      <c r="F16" s="6">
        <v>13</v>
      </c>
      <c r="G16" s="6"/>
      <c r="H16" s="6"/>
      <c r="I16" s="8">
        <f t="shared" si="0"/>
        <v>98</v>
      </c>
      <c r="J16" s="7">
        <v>14</v>
      </c>
      <c r="K16" s="4">
        <f>0.7*(14*15)</f>
        <v>147</v>
      </c>
      <c r="L16" s="6">
        <v>60</v>
      </c>
      <c r="M16" s="6">
        <v>35</v>
      </c>
      <c r="N16" s="6">
        <v>30</v>
      </c>
      <c r="O16" s="6">
        <v>22</v>
      </c>
      <c r="P16" s="6"/>
      <c r="Q16" s="6"/>
      <c r="R16" s="12">
        <f t="shared" si="1"/>
        <v>147</v>
      </c>
    </row>
    <row r="17" spans="1:18" x14ac:dyDescent="0.3">
      <c r="A17" s="7">
        <v>15</v>
      </c>
      <c r="B17" s="4">
        <f>0.7*150</f>
        <v>105</v>
      </c>
      <c r="C17" s="6">
        <v>40</v>
      </c>
      <c r="D17" s="6">
        <v>30</v>
      </c>
      <c r="E17" s="6">
        <v>20</v>
      </c>
      <c r="F17" s="6">
        <v>15</v>
      </c>
      <c r="G17" s="6"/>
      <c r="H17" s="6"/>
      <c r="I17" s="8">
        <f t="shared" si="0"/>
        <v>105</v>
      </c>
      <c r="J17" s="7">
        <v>15</v>
      </c>
      <c r="K17" s="4">
        <f>0.7*(15*15)</f>
        <v>157.5</v>
      </c>
      <c r="L17" s="6">
        <v>60</v>
      </c>
      <c r="M17" s="6">
        <v>40</v>
      </c>
      <c r="N17" s="6">
        <v>33</v>
      </c>
      <c r="O17" s="6">
        <v>25</v>
      </c>
      <c r="P17" s="6"/>
      <c r="Q17" s="6"/>
      <c r="R17" s="12">
        <f t="shared" si="1"/>
        <v>158</v>
      </c>
    </row>
    <row r="18" spans="1:18" x14ac:dyDescent="0.3">
      <c r="A18" s="7">
        <v>16</v>
      </c>
      <c r="B18" s="4">
        <f>0.7*160</f>
        <v>112</v>
      </c>
      <c r="C18" s="6">
        <v>40</v>
      </c>
      <c r="D18" s="6">
        <v>30</v>
      </c>
      <c r="E18" s="6">
        <v>20</v>
      </c>
      <c r="F18" s="6">
        <v>15</v>
      </c>
      <c r="G18" s="6">
        <v>7</v>
      </c>
      <c r="H18" s="6"/>
      <c r="I18" s="8">
        <f t="shared" si="0"/>
        <v>112</v>
      </c>
      <c r="J18" s="7">
        <v>16</v>
      </c>
      <c r="K18" s="4">
        <f>0.7*(16*15)</f>
        <v>168</v>
      </c>
      <c r="L18" s="6">
        <v>60</v>
      </c>
      <c r="M18" s="6">
        <v>40</v>
      </c>
      <c r="N18" s="6">
        <v>30</v>
      </c>
      <c r="O18" s="6">
        <v>23</v>
      </c>
      <c r="P18" s="6">
        <v>15</v>
      </c>
      <c r="Q18" s="6"/>
      <c r="R18" s="12">
        <f t="shared" si="1"/>
        <v>168</v>
      </c>
    </row>
    <row r="19" spans="1:18" x14ac:dyDescent="0.3">
      <c r="A19" s="7">
        <v>17</v>
      </c>
      <c r="B19" s="4">
        <f>0.7*170</f>
        <v>118.99999999999999</v>
      </c>
      <c r="C19" s="6">
        <v>40</v>
      </c>
      <c r="D19" s="6">
        <v>30</v>
      </c>
      <c r="E19" s="6">
        <v>20</v>
      </c>
      <c r="F19" s="6">
        <v>15</v>
      </c>
      <c r="G19" s="6">
        <v>14</v>
      </c>
      <c r="H19" s="6"/>
      <c r="I19" s="8">
        <f t="shared" si="0"/>
        <v>119</v>
      </c>
      <c r="J19" s="7">
        <v>17</v>
      </c>
      <c r="K19" s="4">
        <f>0.7*(17*15)</f>
        <v>178.5</v>
      </c>
      <c r="L19" s="6">
        <v>65</v>
      </c>
      <c r="M19" s="6">
        <v>40</v>
      </c>
      <c r="N19" s="6">
        <v>30</v>
      </c>
      <c r="O19" s="6">
        <v>25</v>
      </c>
      <c r="P19" s="6">
        <v>19</v>
      </c>
      <c r="Q19" s="6"/>
      <c r="R19" s="12">
        <f t="shared" si="1"/>
        <v>179</v>
      </c>
    </row>
    <row r="20" spans="1:18" x14ac:dyDescent="0.3">
      <c r="A20" s="7">
        <v>18</v>
      </c>
      <c r="B20" s="4">
        <f>0.7*180</f>
        <v>125.99999999999999</v>
      </c>
      <c r="C20" s="6">
        <v>45</v>
      </c>
      <c r="D20" s="6">
        <v>35</v>
      </c>
      <c r="E20" s="6">
        <v>20</v>
      </c>
      <c r="F20" s="6">
        <v>15</v>
      </c>
      <c r="G20" s="6">
        <v>11</v>
      </c>
      <c r="H20" s="6"/>
      <c r="I20" s="8">
        <f t="shared" si="0"/>
        <v>126</v>
      </c>
      <c r="J20" s="7">
        <v>18</v>
      </c>
      <c r="K20" s="4">
        <f>0.7*(18*15)</f>
        <v>189</v>
      </c>
      <c r="L20" s="6">
        <v>65</v>
      </c>
      <c r="M20" s="6">
        <v>44</v>
      </c>
      <c r="N20" s="6">
        <v>35</v>
      </c>
      <c r="O20" s="6">
        <v>25</v>
      </c>
      <c r="P20" s="6">
        <v>20</v>
      </c>
      <c r="Q20" s="6"/>
      <c r="R20" s="12">
        <f t="shared" si="1"/>
        <v>189</v>
      </c>
    </row>
    <row r="21" spans="1:18" x14ac:dyDescent="0.3">
      <c r="A21" s="7">
        <v>19</v>
      </c>
      <c r="B21" s="4">
        <f>0.7*190</f>
        <v>133</v>
      </c>
      <c r="C21" s="6">
        <v>45</v>
      </c>
      <c r="D21" s="6">
        <v>35</v>
      </c>
      <c r="E21" s="6">
        <v>20</v>
      </c>
      <c r="F21" s="6">
        <v>18</v>
      </c>
      <c r="G21" s="6">
        <v>15</v>
      </c>
      <c r="H21" s="6"/>
      <c r="I21" s="8">
        <f t="shared" si="0"/>
        <v>133</v>
      </c>
      <c r="J21" s="7">
        <v>19</v>
      </c>
      <c r="K21" s="4">
        <f>0.7*(19*15)</f>
        <v>199.5</v>
      </c>
      <c r="L21" s="6">
        <v>70</v>
      </c>
      <c r="M21" s="6">
        <v>50</v>
      </c>
      <c r="N21" s="6">
        <v>40</v>
      </c>
      <c r="O21" s="6">
        <v>20</v>
      </c>
      <c r="P21" s="6">
        <v>20</v>
      </c>
      <c r="Q21" s="6"/>
      <c r="R21" s="12">
        <f t="shared" si="1"/>
        <v>200</v>
      </c>
    </row>
    <row r="22" spans="1:18" x14ac:dyDescent="0.3">
      <c r="A22" s="7">
        <v>20</v>
      </c>
      <c r="B22" s="4">
        <f>0.7*200</f>
        <v>140</v>
      </c>
      <c r="C22" s="6">
        <v>45</v>
      </c>
      <c r="D22" s="6">
        <v>35</v>
      </c>
      <c r="E22" s="6">
        <v>25</v>
      </c>
      <c r="F22" s="6">
        <v>20</v>
      </c>
      <c r="G22" s="6">
        <v>15</v>
      </c>
      <c r="H22" s="6"/>
      <c r="I22" s="8">
        <f t="shared" si="0"/>
        <v>140</v>
      </c>
      <c r="J22" s="7">
        <v>20</v>
      </c>
      <c r="K22" s="4">
        <f>0.7*(20*15)</f>
        <v>210</v>
      </c>
      <c r="L22" s="6">
        <v>70</v>
      </c>
      <c r="M22" s="6">
        <v>60</v>
      </c>
      <c r="N22" s="6">
        <v>40</v>
      </c>
      <c r="O22" s="6">
        <v>20</v>
      </c>
      <c r="P22" s="6">
        <v>20</v>
      </c>
      <c r="Q22" s="6"/>
      <c r="R22" s="12">
        <f t="shared" si="1"/>
        <v>210</v>
      </c>
    </row>
    <row r="23" spans="1:18" x14ac:dyDescent="0.3">
      <c r="A23" s="7">
        <v>21</v>
      </c>
      <c r="B23" s="4">
        <f>0.7*210</f>
        <v>147</v>
      </c>
      <c r="C23" s="6">
        <v>45</v>
      </c>
      <c r="D23" s="6">
        <v>35</v>
      </c>
      <c r="E23" s="6">
        <v>25</v>
      </c>
      <c r="F23" s="6">
        <v>22</v>
      </c>
      <c r="G23" s="6">
        <v>20</v>
      </c>
      <c r="H23" s="6"/>
      <c r="I23" s="8">
        <f t="shared" si="0"/>
        <v>147</v>
      </c>
      <c r="J23" s="7">
        <v>21</v>
      </c>
      <c r="K23" s="4">
        <f>0.7*(21*15)</f>
        <v>220.5</v>
      </c>
      <c r="L23" s="6">
        <v>70</v>
      </c>
      <c r="M23" s="6">
        <v>60</v>
      </c>
      <c r="N23" s="6">
        <v>50</v>
      </c>
      <c r="O23" s="6">
        <v>21</v>
      </c>
      <c r="P23" s="6">
        <v>20</v>
      </c>
      <c r="Q23" s="6"/>
      <c r="R23" s="12">
        <f t="shared" si="1"/>
        <v>221</v>
      </c>
    </row>
    <row r="24" spans="1:18" x14ac:dyDescent="0.3">
      <c r="A24" s="7">
        <v>22</v>
      </c>
      <c r="B24" s="4">
        <f>0.7*220</f>
        <v>154</v>
      </c>
      <c r="C24" s="6">
        <v>50</v>
      </c>
      <c r="D24" s="6">
        <v>40</v>
      </c>
      <c r="E24" s="6">
        <v>30</v>
      </c>
      <c r="F24" s="6">
        <v>20</v>
      </c>
      <c r="G24" s="6">
        <v>14</v>
      </c>
      <c r="H24" s="6"/>
      <c r="I24" s="8">
        <f t="shared" si="0"/>
        <v>154</v>
      </c>
      <c r="J24" s="7">
        <v>22</v>
      </c>
      <c r="K24" s="4">
        <f>0.7*(22*15)</f>
        <v>230.99999999999997</v>
      </c>
      <c r="L24" s="6">
        <v>70</v>
      </c>
      <c r="M24" s="6">
        <v>60</v>
      </c>
      <c r="N24" s="6">
        <v>50</v>
      </c>
      <c r="O24" s="6">
        <v>30</v>
      </c>
      <c r="P24" s="6">
        <v>21</v>
      </c>
      <c r="Q24" s="6"/>
      <c r="R24" s="12">
        <f t="shared" si="1"/>
        <v>231</v>
      </c>
    </row>
    <row r="25" spans="1:18" x14ac:dyDescent="0.3">
      <c r="A25" s="7">
        <v>23</v>
      </c>
      <c r="B25" s="4">
        <f>0.7*230</f>
        <v>161</v>
      </c>
      <c r="C25" s="6">
        <v>50</v>
      </c>
      <c r="D25" s="6">
        <v>40</v>
      </c>
      <c r="E25" s="6">
        <v>30</v>
      </c>
      <c r="F25" s="6">
        <v>21</v>
      </c>
      <c r="G25" s="6">
        <v>20</v>
      </c>
      <c r="H25" s="6"/>
      <c r="I25" s="8">
        <f t="shared" si="0"/>
        <v>161</v>
      </c>
      <c r="J25" s="7">
        <v>23</v>
      </c>
      <c r="K25" s="4">
        <f>0.7*(23*15)</f>
        <v>241.49999999999997</v>
      </c>
      <c r="L25" s="6">
        <v>70</v>
      </c>
      <c r="M25" s="6">
        <v>60</v>
      </c>
      <c r="N25" s="6">
        <v>50</v>
      </c>
      <c r="O25" s="6">
        <v>40</v>
      </c>
      <c r="P25" s="6">
        <v>22</v>
      </c>
      <c r="Q25" s="6"/>
      <c r="R25" s="12">
        <f t="shared" si="1"/>
        <v>242</v>
      </c>
    </row>
    <row r="26" spans="1:18" x14ac:dyDescent="0.3">
      <c r="A26" s="7">
        <v>24</v>
      </c>
      <c r="B26" s="4">
        <f>0.7*240</f>
        <v>168</v>
      </c>
      <c r="C26" s="6">
        <v>50</v>
      </c>
      <c r="D26" s="6">
        <v>40</v>
      </c>
      <c r="E26" s="6">
        <v>30</v>
      </c>
      <c r="F26" s="6">
        <v>20</v>
      </c>
      <c r="G26" s="6">
        <v>20</v>
      </c>
      <c r="H26" s="6">
        <v>8</v>
      </c>
      <c r="I26" s="8">
        <f t="shared" si="0"/>
        <v>168</v>
      </c>
      <c r="J26" s="7">
        <v>24</v>
      </c>
      <c r="K26" s="4">
        <f>0.7*(24*15)</f>
        <v>251.99999999999997</v>
      </c>
      <c r="L26" s="6">
        <v>70</v>
      </c>
      <c r="M26" s="6">
        <v>60</v>
      </c>
      <c r="N26" s="6">
        <v>50</v>
      </c>
      <c r="O26" s="6">
        <v>37</v>
      </c>
      <c r="P26" s="6">
        <v>20</v>
      </c>
      <c r="Q26" s="6">
        <v>15</v>
      </c>
      <c r="R26" s="12">
        <f t="shared" si="1"/>
        <v>252</v>
      </c>
    </row>
    <row r="27" spans="1:18" x14ac:dyDescent="0.3">
      <c r="A27" s="7">
        <v>25</v>
      </c>
      <c r="B27" s="4">
        <f>0.7*250</f>
        <v>175</v>
      </c>
      <c r="C27" s="6">
        <v>50</v>
      </c>
      <c r="D27" s="6">
        <v>40</v>
      </c>
      <c r="E27" s="6">
        <v>30</v>
      </c>
      <c r="F27" s="6">
        <v>25</v>
      </c>
      <c r="G27" s="6">
        <v>20</v>
      </c>
      <c r="H27" s="6">
        <v>10</v>
      </c>
      <c r="I27" s="8">
        <f t="shared" si="0"/>
        <v>175</v>
      </c>
      <c r="J27" s="7">
        <v>25</v>
      </c>
      <c r="K27" s="4">
        <f>0.7*(25*15)</f>
        <v>262.5</v>
      </c>
      <c r="L27" s="6">
        <v>70</v>
      </c>
      <c r="M27" s="6">
        <v>60</v>
      </c>
      <c r="N27" s="6">
        <v>50</v>
      </c>
      <c r="O27" s="6">
        <v>40</v>
      </c>
      <c r="P27" s="6">
        <v>23</v>
      </c>
      <c r="Q27" s="6">
        <v>20</v>
      </c>
      <c r="R27" s="12">
        <f t="shared" si="1"/>
        <v>263</v>
      </c>
    </row>
    <row r="28" spans="1:18" x14ac:dyDescent="0.3">
      <c r="A28" s="7">
        <v>26</v>
      </c>
      <c r="B28" s="4">
        <f>0.7*260</f>
        <v>182</v>
      </c>
      <c r="C28" s="6">
        <v>55</v>
      </c>
      <c r="D28" s="6">
        <v>45</v>
      </c>
      <c r="E28" s="6">
        <v>30</v>
      </c>
      <c r="F28" s="6">
        <v>25</v>
      </c>
      <c r="G28" s="6">
        <v>15</v>
      </c>
      <c r="H28" s="6">
        <v>12</v>
      </c>
      <c r="I28" s="8">
        <f t="shared" si="0"/>
        <v>182</v>
      </c>
      <c r="J28" s="7">
        <v>26</v>
      </c>
      <c r="K28" s="4">
        <f>0.7*(26*15)</f>
        <v>273</v>
      </c>
      <c r="L28" s="6">
        <v>70</v>
      </c>
      <c r="M28" s="6">
        <v>60</v>
      </c>
      <c r="N28" s="6">
        <v>50</v>
      </c>
      <c r="O28" s="6">
        <v>40</v>
      </c>
      <c r="P28" s="6">
        <v>30</v>
      </c>
      <c r="Q28" s="6">
        <v>23</v>
      </c>
      <c r="R28" s="12">
        <f t="shared" si="1"/>
        <v>273</v>
      </c>
    </row>
    <row r="29" spans="1:18" x14ac:dyDescent="0.3">
      <c r="A29" s="7">
        <v>27</v>
      </c>
      <c r="B29" s="4">
        <f>0.7*270</f>
        <v>189</v>
      </c>
      <c r="C29" s="6">
        <v>55</v>
      </c>
      <c r="D29" s="6">
        <v>45</v>
      </c>
      <c r="E29" s="6">
        <v>30</v>
      </c>
      <c r="F29" s="6">
        <v>25</v>
      </c>
      <c r="G29" s="6">
        <v>20</v>
      </c>
      <c r="H29" s="6">
        <v>14</v>
      </c>
      <c r="I29" s="8">
        <f t="shared" si="0"/>
        <v>189</v>
      </c>
      <c r="J29" s="7">
        <v>27</v>
      </c>
      <c r="K29" s="4">
        <f>0.7*(27*15)</f>
        <v>283.5</v>
      </c>
      <c r="L29" s="6">
        <v>70</v>
      </c>
      <c r="M29" s="6">
        <v>60</v>
      </c>
      <c r="N29" s="6">
        <v>50</v>
      </c>
      <c r="O29" s="6">
        <v>40</v>
      </c>
      <c r="P29" s="6">
        <v>34</v>
      </c>
      <c r="Q29" s="6">
        <v>30</v>
      </c>
      <c r="R29" s="12">
        <f t="shared" si="1"/>
        <v>284</v>
      </c>
    </row>
    <row r="30" spans="1:18" x14ac:dyDescent="0.3">
      <c r="A30" s="7">
        <v>28</v>
      </c>
      <c r="B30" s="4">
        <f>0.7*280</f>
        <v>196</v>
      </c>
      <c r="C30" s="6">
        <v>55</v>
      </c>
      <c r="D30" s="6">
        <v>45</v>
      </c>
      <c r="E30" s="6">
        <v>30</v>
      </c>
      <c r="F30" s="6">
        <v>25</v>
      </c>
      <c r="G30" s="6">
        <v>21</v>
      </c>
      <c r="H30" s="6">
        <v>20</v>
      </c>
      <c r="I30" s="8">
        <f t="shared" si="0"/>
        <v>196</v>
      </c>
      <c r="J30" s="7">
        <v>28</v>
      </c>
      <c r="K30" s="4">
        <f>0.7*(28*15)</f>
        <v>294</v>
      </c>
      <c r="L30" s="6">
        <v>80</v>
      </c>
      <c r="M30" s="6">
        <v>60</v>
      </c>
      <c r="N30" s="6">
        <v>50</v>
      </c>
      <c r="O30" s="6">
        <v>40</v>
      </c>
      <c r="P30" s="6">
        <v>34</v>
      </c>
      <c r="Q30" s="6">
        <v>30</v>
      </c>
      <c r="R30" s="12">
        <f t="shared" si="1"/>
        <v>294</v>
      </c>
    </row>
    <row r="31" spans="1:18" x14ac:dyDescent="0.3">
      <c r="A31" s="7">
        <v>29</v>
      </c>
      <c r="B31" s="4">
        <f>0.7*290</f>
        <v>203</v>
      </c>
      <c r="C31" s="6">
        <v>55</v>
      </c>
      <c r="D31" s="6">
        <v>45</v>
      </c>
      <c r="E31" s="6">
        <v>35</v>
      </c>
      <c r="F31" s="6">
        <v>25</v>
      </c>
      <c r="G31" s="6">
        <v>23</v>
      </c>
      <c r="H31" s="6">
        <v>20</v>
      </c>
      <c r="I31" s="8">
        <f t="shared" si="0"/>
        <v>203</v>
      </c>
      <c r="J31" s="7">
        <v>29</v>
      </c>
      <c r="K31" s="4">
        <f>0.7*(29*15)</f>
        <v>304.5</v>
      </c>
      <c r="L31" s="6">
        <v>80</v>
      </c>
      <c r="M31" s="6">
        <v>65</v>
      </c>
      <c r="N31" s="6">
        <v>50</v>
      </c>
      <c r="O31" s="6">
        <v>45</v>
      </c>
      <c r="P31" s="6">
        <v>35</v>
      </c>
      <c r="Q31" s="6">
        <v>30</v>
      </c>
      <c r="R31" s="12">
        <f t="shared" si="1"/>
        <v>305</v>
      </c>
    </row>
    <row r="32" spans="1:18" x14ac:dyDescent="0.3">
      <c r="A32" s="7">
        <v>30</v>
      </c>
      <c r="B32" s="4">
        <f>0.7*300</f>
        <v>210</v>
      </c>
      <c r="C32" s="6">
        <v>60</v>
      </c>
      <c r="D32" s="6">
        <v>50</v>
      </c>
      <c r="E32" s="6">
        <v>35</v>
      </c>
      <c r="F32" s="6">
        <v>25</v>
      </c>
      <c r="G32" s="6">
        <v>25</v>
      </c>
      <c r="H32" s="6">
        <v>15</v>
      </c>
      <c r="I32" s="8">
        <f t="shared" si="0"/>
        <v>210</v>
      </c>
      <c r="J32" s="7">
        <v>30</v>
      </c>
      <c r="K32" s="4">
        <f>0.7*(30*15)</f>
        <v>315</v>
      </c>
      <c r="L32" s="6">
        <v>80</v>
      </c>
      <c r="M32" s="6">
        <v>70</v>
      </c>
      <c r="N32" s="6">
        <v>50</v>
      </c>
      <c r="O32" s="6">
        <v>45</v>
      </c>
      <c r="P32" s="6">
        <v>40</v>
      </c>
      <c r="Q32" s="6">
        <v>30</v>
      </c>
      <c r="R32" s="12">
        <f t="shared" si="1"/>
        <v>315</v>
      </c>
    </row>
    <row r="33" spans="1:18" x14ac:dyDescent="0.3">
      <c r="A33" s="7">
        <v>31</v>
      </c>
      <c r="B33" s="4">
        <f>0.7*310</f>
        <v>217</v>
      </c>
      <c r="C33" s="6">
        <v>60</v>
      </c>
      <c r="D33" s="6">
        <v>50</v>
      </c>
      <c r="E33" s="6">
        <v>35</v>
      </c>
      <c r="F33" s="6">
        <v>25</v>
      </c>
      <c r="G33" s="6">
        <v>25</v>
      </c>
      <c r="H33" s="6">
        <v>22</v>
      </c>
      <c r="I33" s="8">
        <f t="shared" si="0"/>
        <v>217</v>
      </c>
      <c r="J33" s="7">
        <v>31</v>
      </c>
      <c r="K33" s="4">
        <f>0.7*(31*15)</f>
        <v>325.5</v>
      </c>
      <c r="L33" s="6">
        <v>80</v>
      </c>
      <c r="M33" s="6">
        <v>70</v>
      </c>
      <c r="N33" s="6">
        <v>60</v>
      </c>
      <c r="O33" s="6">
        <v>45</v>
      </c>
      <c r="P33" s="6">
        <v>40</v>
      </c>
      <c r="Q33" s="6">
        <v>31</v>
      </c>
      <c r="R33" s="12">
        <f t="shared" si="1"/>
        <v>326</v>
      </c>
    </row>
    <row r="34" spans="1:18" x14ac:dyDescent="0.3">
      <c r="A34" s="7">
        <v>32</v>
      </c>
      <c r="B34" s="4">
        <f>0.7*320</f>
        <v>224</v>
      </c>
      <c r="C34" s="6">
        <v>60</v>
      </c>
      <c r="D34" s="6">
        <v>50</v>
      </c>
      <c r="E34" s="6">
        <v>40</v>
      </c>
      <c r="F34" s="6">
        <v>25</v>
      </c>
      <c r="G34" s="6">
        <v>25</v>
      </c>
      <c r="H34" s="6">
        <v>24</v>
      </c>
      <c r="I34" s="8">
        <f t="shared" si="0"/>
        <v>224</v>
      </c>
      <c r="J34" s="7">
        <v>32</v>
      </c>
      <c r="K34" s="4">
        <f>0.7*(32*15)</f>
        <v>336</v>
      </c>
      <c r="L34" s="6">
        <v>80</v>
      </c>
      <c r="M34" s="6">
        <v>70</v>
      </c>
      <c r="N34" s="6">
        <v>60</v>
      </c>
      <c r="O34" s="6">
        <v>50</v>
      </c>
      <c r="P34" s="6">
        <v>40</v>
      </c>
      <c r="Q34" s="6">
        <v>36</v>
      </c>
      <c r="R34" s="12">
        <f t="shared" si="1"/>
        <v>336</v>
      </c>
    </row>
    <row r="35" spans="1:18" x14ac:dyDescent="0.3">
      <c r="A35" s="7">
        <v>33</v>
      </c>
      <c r="B35" s="4">
        <f>0.7*330</f>
        <v>230.99999999999997</v>
      </c>
      <c r="C35" s="6">
        <v>60</v>
      </c>
      <c r="D35" s="6">
        <v>50</v>
      </c>
      <c r="E35" s="6">
        <v>40</v>
      </c>
      <c r="F35" s="6">
        <v>30</v>
      </c>
      <c r="G35" s="6">
        <v>26</v>
      </c>
      <c r="H35" s="6">
        <v>25</v>
      </c>
      <c r="I35" s="8">
        <f t="shared" si="0"/>
        <v>231</v>
      </c>
      <c r="J35" s="7">
        <v>33</v>
      </c>
      <c r="K35" s="4">
        <f>0.7*(33*15)</f>
        <v>346.5</v>
      </c>
      <c r="L35" s="6">
        <v>80</v>
      </c>
      <c r="M35" s="6">
        <v>70</v>
      </c>
      <c r="N35" s="6">
        <v>60</v>
      </c>
      <c r="O35" s="6">
        <v>50</v>
      </c>
      <c r="P35" s="6">
        <v>50</v>
      </c>
      <c r="Q35" s="6">
        <v>37</v>
      </c>
      <c r="R35" s="12">
        <f t="shared" si="1"/>
        <v>347</v>
      </c>
    </row>
    <row r="36" spans="1:18" x14ac:dyDescent="0.3">
      <c r="A36" s="7">
        <v>34</v>
      </c>
      <c r="B36" s="4">
        <f>0.7*340</f>
        <v>237.99999999999997</v>
      </c>
      <c r="C36" s="6">
        <v>65</v>
      </c>
      <c r="D36" s="6">
        <v>55</v>
      </c>
      <c r="E36" s="6">
        <v>40</v>
      </c>
      <c r="F36" s="6">
        <v>30</v>
      </c>
      <c r="G36" s="6">
        <v>25</v>
      </c>
      <c r="H36" s="6">
        <v>23</v>
      </c>
      <c r="I36" s="8">
        <f t="shared" ref="I36:I52" si="2">SUM(C36:H36)</f>
        <v>238</v>
      </c>
      <c r="J36" s="7">
        <v>34</v>
      </c>
      <c r="K36" s="4">
        <f>0.7*(34*15)</f>
        <v>357</v>
      </c>
      <c r="L36" s="6">
        <v>80</v>
      </c>
      <c r="M36" s="6">
        <v>70</v>
      </c>
      <c r="N36" s="6">
        <v>60</v>
      </c>
      <c r="O36" s="6">
        <v>55</v>
      </c>
      <c r="P36" s="6">
        <v>55</v>
      </c>
      <c r="Q36" s="6">
        <v>37</v>
      </c>
      <c r="R36" s="12">
        <f t="shared" si="1"/>
        <v>357</v>
      </c>
    </row>
    <row r="37" spans="1:18" x14ac:dyDescent="0.3">
      <c r="A37" s="7">
        <v>35</v>
      </c>
      <c r="B37" s="4">
        <f>0.7*350</f>
        <v>244.99999999999997</v>
      </c>
      <c r="C37" s="6">
        <v>65</v>
      </c>
      <c r="D37" s="6">
        <v>55</v>
      </c>
      <c r="E37" s="6">
        <v>45</v>
      </c>
      <c r="F37" s="6">
        <v>30</v>
      </c>
      <c r="G37" s="6">
        <v>25</v>
      </c>
      <c r="H37" s="6">
        <v>25</v>
      </c>
      <c r="I37" s="8">
        <f t="shared" si="2"/>
        <v>245</v>
      </c>
      <c r="J37" s="7">
        <v>35</v>
      </c>
      <c r="K37" s="4">
        <f>0.7*(35*15)</f>
        <v>367.5</v>
      </c>
      <c r="L37" s="6">
        <v>80</v>
      </c>
      <c r="M37" s="6">
        <v>70</v>
      </c>
      <c r="N37" s="6">
        <v>60</v>
      </c>
      <c r="O37" s="6">
        <v>60</v>
      </c>
      <c r="P37" s="6">
        <v>60</v>
      </c>
      <c r="Q37" s="6">
        <v>38</v>
      </c>
      <c r="R37" s="12">
        <f t="shared" si="1"/>
        <v>368</v>
      </c>
    </row>
    <row r="38" spans="1:18" x14ac:dyDescent="0.3">
      <c r="A38" s="7">
        <v>36</v>
      </c>
      <c r="B38" s="4">
        <f>0.7*360</f>
        <v>251.99999999999997</v>
      </c>
      <c r="C38" s="6">
        <v>65</v>
      </c>
      <c r="D38" s="6">
        <v>55</v>
      </c>
      <c r="E38" s="6">
        <v>45</v>
      </c>
      <c r="F38" s="6">
        <v>35</v>
      </c>
      <c r="G38" s="6">
        <v>27</v>
      </c>
      <c r="H38" s="6">
        <v>25</v>
      </c>
      <c r="I38" s="8">
        <f t="shared" si="2"/>
        <v>252</v>
      </c>
      <c r="J38" s="7">
        <v>36</v>
      </c>
      <c r="K38" s="4">
        <f>0.7*(36*15)</f>
        <v>378</v>
      </c>
      <c r="L38" s="6">
        <v>90</v>
      </c>
      <c r="M38" s="6">
        <v>70</v>
      </c>
      <c r="N38" s="6">
        <v>60</v>
      </c>
      <c r="O38" s="6">
        <v>60</v>
      </c>
      <c r="P38" s="6">
        <v>60</v>
      </c>
      <c r="Q38" s="6">
        <v>38</v>
      </c>
      <c r="R38" s="12">
        <f t="shared" si="1"/>
        <v>378</v>
      </c>
    </row>
    <row r="39" spans="1:18" x14ac:dyDescent="0.3">
      <c r="A39" s="7">
        <v>37</v>
      </c>
      <c r="B39" s="4">
        <f>0.7*370</f>
        <v>259</v>
      </c>
      <c r="C39" s="6">
        <v>65</v>
      </c>
      <c r="D39" s="6">
        <v>55</v>
      </c>
      <c r="E39" s="6">
        <v>45</v>
      </c>
      <c r="F39" s="6">
        <v>35</v>
      </c>
      <c r="G39" s="6">
        <v>34</v>
      </c>
      <c r="H39" s="6">
        <v>25</v>
      </c>
      <c r="I39" s="8">
        <f t="shared" si="2"/>
        <v>259</v>
      </c>
      <c r="J39" s="7">
        <v>37</v>
      </c>
      <c r="K39" s="4">
        <f>0.7*(37*15)</f>
        <v>388.5</v>
      </c>
      <c r="L39" s="6">
        <v>90</v>
      </c>
      <c r="M39" s="6">
        <v>70</v>
      </c>
      <c r="N39" s="6">
        <v>60</v>
      </c>
      <c r="O39" s="6">
        <v>60</v>
      </c>
      <c r="P39" s="6">
        <v>60</v>
      </c>
      <c r="Q39" s="6">
        <v>49</v>
      </c>
      <c r="R39" s="12">
        <f t="shared" si="1"/>
        <v>389</v>
      </c>
    </row>
    <row r="40" spans="1:18" x14ac:dyDescent="0.3">
      <c r="A40" s="7">
        <v>38</v>
      </c>
      <c r="B40" s="4">
        <f>0.7*380</f>
        <v>266</v>
      </c>
      <c r="C40" s="6">
        <v>70</v>
      </c>
      <c r="D40" s="6">
        <v>60</v>
      </c>
      <c r="E40" s="6">
        <v>45</v>
      </c>
      <c r="F40" s="6">
        <v>36</v>
      </c>
      <c r="G40" s="6">
        <v>30</v>
      </c>
      <c r="H40" s="6">
        <v>25</v>
      </c>
      <c r="I40" s="8">
        <f t="shared" si="2"/>
        <v>266</v>
      </c>
      <c r="J40" s="7">
        <v>38</v>
      </c>
      <c r="K40" s="4">
        <f>0.7*(38*15)</f>
        <v>399</v>
      </c>
      <c r="L40" s="6">
        <v>90</v>
      </c>
      <c r="M40" s="6">
        <v>80</v>
      </c>
      <c r="N40" s="6">
        <v>60</v>
      </c>
      <c r="O40" s="6">
        <v>60</v>
      </c>
      <c r="P40" s="6">
        <v>60</v>
      </c>
      <c r="Q40" s="6">
        <v>49</v>
      </c>
      <c r="R40" s="12">
        <f t="shared" si="1"/>
        <v>399</v>
      </c>
    </row>
    <row r="41" spans="1:18" x14ac:dyDescent="0.3">
      <c r="A41" s="7">
        <v>39</v>
      </c>
      <c r="B41" s="4">
        <f>0.7*390</f>
        <v>273</v>
      </c>
      <c r="C41" s="6">
        <v>70</v>
      </c>
      <c r="D41" s="6">
        <v>60</v>
      </c>
      <c r="E41" s="6">
        <v>50</v>
      </c>
      <c r="F41" s="6">
        <v>35</v>
      </c>
      <c r="G41" s="6">
        <v>30</v>
      </c>
      <c r="H41" s="6">
        <v>28</v>
      </c>
      <c r="I41" s="8">
        <f t="shared" si="2"/>
        <v>273</v>
      </c>
      <c r="J41" s="7">
        <v>39</v>
      </c>
      <c r="K41" s="4">
        <f>0.7*(39*15)</f>
        <v>409.5</v>
      </c>
      <c r="L41" s="6">
        <v>90</v>
      </c>
      <c r="M41" s="6">
        <v>80</v>
      </c>
      <c r="N41" s="6">
        <v>70</v>
      </c>
      <c r="O41" s="6">
        <v>60</v>
      </c>
      <c r="P41" s="6">
        <v>60</v>
      </c>
      <c r="Q41" s="6">
        <v>50</v>
      </c>
      <c r="R41" s="12">
        <f t="shared" si="1"/>
        <v>410</v>
      </c>
    </row>
    <row r="42" spans="1:18" x14ac:dyDescent="0.3">
      <c r="A42" s="7">
        <v>40</v>
      </c>
      <c r="B42" s="4">
        <f>0.7*400</f>
        <v>280</v>
      </c>
      <c r="C42" s="6">
        <v>70</v>
      </c>
      <c r="D42" s="6">
        <v>60</v>
      </c>
      <c r="E42" s="6">
        <v>50</v>
      </c>
      <c r="F42" s="6">
        <v>40</v>
      </c>
      <c r="G42" s="6">
        <v>30</v>
      </c>
      <c r="H42" s="6">
        <v>30</v>
      </c>
      <c r="I42" s="8">
        <f t="shared" si="2"/>
        <v>280</v>
      </c>
      <c r="J42" s="7">
        <v>40</v>
      </c>
      <c r="K42" s="4">
        <f>0.7*(40*15)</f>
        <v>420</v>
      </c>
      <c r="L42" s="6">
        <v>90</v>
      </c>
      <c r="M42" s="6">
        <v>80</v>
      </c>
      <c r="N42" s="6">
        <v>80</v>
      </c>
      <c r="O42" s="6">
        <v>60</v>
      </c>
      <c r="P42" s="6">
        <v>60</v>
      </c>
      <c r="Q42" s="6">
        <v>50</v>
      </c>
      <c r="R42" s="12">
        <f t="shared" si="1"/>
        <v>420</v>
      </c>
    </row>
    <row r="43" spans="1:18" x14ac:dyDescent="0.3">
      <c r="A43" s="7">
        <v>41</v>
      </c>
      <c r="B43" s="4">
        <f>0.7*410</f>
        <v>287</v>
      </c>
      <c r="C43" s="6">
        <v>70</v>
      </c>
      <c r="D43" s="6">
        <v>60</v>
      </c>
      <c r="E43" s="6">
        <v>50</v>
      </c>
      <c r="F43" s="6">
        <v>40</v>
      </c>
      <c r="G43" s="6">
        <v>37</v>
      </c>
      <c r="H43" s="6">
        <v>30</v>
      </c>
      <c r="I43" s="8">
        <f t="shared" si="2"/>
        <v>287</v>
      </c>
      <c r="J43" s="7">
        <v>41</v>
      </c>
      <c r="K43" s="4">
        <f>0.7*(41*15)</f>
        <v>430.5</v>
      </c>
      <c r="L43" s="6">
        <v>100</v>
      </c>
      <c r="M43" s="6">
        <v>80</v>
      </c>
      <c r="N43" s="6">
        <v>80</v>
      </c>
      <c r="O43" s="6">
        <v>60</v>
      </c>
      <c r="P43" s="6">
        <v>60</v>
      </c>
      <c r="Q43" s="6">
        <v>51</v>
      </c>
      <c r="R43" s="12">
        <f t="shared" si="1"/>
        <v>431</v>
      </c>
    </row>
    <row r="44" spans="1:18" x14ac:dyDescent="0.3">
      <c r="A44" s="7">
        <v>42</v>
      </c>
      <c r="B44" s="4">
        <f>0.7*420</f>
        <v>294</v>
      </c>
      <c r="C44" s="6">
        <v>75</v>
      </c>
      <c r="D44" s="6">
        <v>65</v>
      </c>
      <c r="E44" s="6">
        <v>50</v>
      </c>
      <c r="F44" s="6">
        <v>40</v>
      </c>
      <c r="G44" s="6">
        <v>34</v>
      </c>
      <c r="H44" s="6">
        <v>30</v>
      </c>
      <c r="I44" s="8">
        <f t="shared" si="2"/>
        <v>294</v>
      </c>
      <c r="J44" s="7">
        <v>42</v>
      </c>
      <c r="K44" s="4">
        <f>0.7*(42*15)</f>
        <v>441</v>
      </c>
      <c r="L44" s="6">
        <v>100</v>
      </c>
      <c r="M44" s="6">
        <v>90</v>
      </c>
      <c r="N44" s="6">
        <v>80</v>
      </c>
      <c r="O44" s="6">
        <v>60</v>
      </c>
      <c r="P44" s="6">
        <v>60</v>
      </c>
      <c r="Q44" s="6">
        <v>51</v>
      </c>
      <c r="R44" s="12">
        <f t="shared" si="1"/>
        <v>441</v>
      </c>
    </row>
    <row r="45" spans="1:18" x14ac:dyDescent="0.3">
      <c r="A45" s="7">
        <v>43</v>
      </c>
      <c r="B45" s="4">
        <f>0.7*430</f>
        <v>301</v>
      </c>
      <c r="C45" s="6">
        <v>75</v>
      </c>
      <c r="D45" s="6">
        <v>65</v>
      </c>
      <c r="E45" s="6">
        <v>50</v>
      </c>
      <c r="F45" s="6">
        <v>40</v>
      </c>
      <c r="G45" s="6">
        <v>36</v>
      </c>
      <c r="H45" s="6">
        <v>35</v>
      </c>
      <c r="I45" s="8">
        <f t="shared" si="2"/>
        <v>301</v>
      </c>
      <c r="J45" s="7">
        <v>43</v>
      </c>
      <c r="K45" s="4">
        <f>0.7*(43*15)</f>
        <v>451.49999999999994</v>
      </c>
      <c r="L45" s="6">
        <v>100</v>
      </c>
      <c r="M45" s="6">
        <v>90</v>
      </c>
      <c r="N45" s="6">
        <v>80</v>
      </c>
      <c r="O45" s="6">
        <v>70</v>
      </c>
      <c r="P45" s="6">
        <v>60</v>
      </c>
      <c r="Q45" s="6">
        <v>52</v>
      </c>
      <c r="R45" s="12">
        <f t="shared" si="1"/>
        <v>452</v>
      </c>
    </row>
    <row r="46" spans="1:18" x14ac:dyDescent="0.3">
      <c r="A46" s="7">
        <v>44</v>
      </c>
      <c r="B46" s="4">
        <f>0.7*440</f>
        <v>308</v>
      </c>
      <c r="C46" s="6">
        <v>75</v>
      </c>
      <c r="D46" s="6">
        <v>65</v>
      </c>
      <c r="E46" s="6">
        <v>50</v>
      </c>
      <c r="F46" s="6">
        <v>40</v>
      </c>
      <c r="G46" s="6">
        <v>40</v>
      </c>
      <c r="H46" s="6">
        <v>38</v>
      </c>
      <c r="I46" s="8">
        <f t="shared" si="2"/>
        <v>308</v>
      </c>
      <c r="J46" s="7">
        <v>44</v>
      </c>
      <c r="K46" s="4">
        <f>0.7*(44*15)</f>
        <v>461.99999999999994</v>
      </c>
      <c r="L46" s="6">
        <v>110</v>
      </c>
      <c r="M46" s="6">
        <v>90</v>
      </c>
      <c r="N46" s="6">
        <v>80</v>
      </c>
      <c r="O46" s="6">
        <v>70</v>
      </c>
      <c r="P46" s="6">
        <v>60</v>
      </c>
      <c r="Q46" s="6">
        <v>52</v>
      </c>
      <c r="R46" s="12">
        <f t="shared" si="1"/>
        <v>462</v>
      </c>
    </row>
    <row r="47" spans="1:18" x14ac:dyDescent="0.3">
      <c r="A47" s="7">
        <v>45</v>
      </c>
      <c r="B47" s="4">
        <f>0.7*450</f>
        <v>315</v>
      </c>
      <c r="C47" s="6">
        <v>75</v>
      </c>
      <c r="D47" s="6">
        <v>65</v>
      </c>
      <c r="E47" s="6">
        <v>50</v>
      </c>
      <c r="F47" s="6">
        <v>45</v>
      </c>
      <c r="G47" s="6">
        <v>40</v>
      </c>
      <c r="H47" s="6">
        <v>40</v>
      </c>
      <c r="I47" s="8">
        <f t="shared" si="2"/>
        <v>315</v>
      </c>
      <c r="J47" s="7">
        <v>45</v>
      </c>
      <c r="K47" s="4">
        <f>0.7*(45*15)</f>
        <v>472.49999999999994</v>
      </c>
      <c r="L47" s="6">
        <v>110</v>
      </c>
      <c r="M47" s="6">
        <v>100</v>
      </c>
      <c r="N47" s="6">
        <v>80</v>
      </c>
      <c r="O47" s="6">
        <v>70</v>
      </c>
      <c r="P47" s="6">
        <v>60</v>
      </c>
      <c r="Q47" s="6">
        <v>53</v>
      </c>
      <c r="R47" s="12">
        <f t="shared" si="1"/>
        <v>473</v>
      </c>
    </row>
    <row r="48" spans="1:18" x14ac:dyDescent="0.3">
      <c r="A48" s="7">
        <v>46</v>
      </c>
      <c r="B48" s="4">
        <f>0.7*460</f>
        <v>322</v>
      </c>
      <c r="C48" s="6">
        <v>80</v>
      </c>
      <c r="D48" s="6">
        <v>70</v>
      </c>
      <c r="E48" s="6">
        <v>60</v>
      </c>
      <c r="F48" s="6">
        <v>50</v>
      </c>
      <c r="G48" s="6">
        <v>40</v>
      </c>
      <c r="H48" s="6">
        <v>22</v>
      </c>
      <c r="I48" s="8">
        <f t="shared" si="2"/>
        <v>322</v>
      </c>
      <c r="J48" s="7">
        <v>46</v>
      </c>
      <c r="K48" s="4">
        <f>0.7*(46*15)</f>
        <v>482.99999999999994</v>
      </c>
      <c r="L48" s="6">
        <v>110</v>
      </c>
      <c r="M48" s="6">
        <v>100</v>
      </c>
      <c r="N48" s="6">
        <v>90</v>
      </c>
      <c r="O48" s="6">
        <v>70</v>
      </c>
      <c r="P48" s="6">
        <v>60</v>
      </c>
      <c r="Q48" s="6">
        <v>53</v>
      </c>
      <c r="R48" s="12">
        <f t="shared" si="1"/>
        <v>483</v>
      </c>
    </row>
    <row r="49" spans="1:18" x14ac:dyDescent="0.3">
      <c r="A49" s="7">
        <v>47</v>
      </c>
      <c r="B49" s="4">
        <f>0.7*470</f>
        <v>329</v>
      </c>
      <c r="C49" s="6">
        <v>80</v>
      </c>
      <c r="D49" s="6">
        <v>70</v>
      </c>
      <c r="E49" s="6">
        <v>60</v>
      </c>
      <c r="F49" s="6">
        <v>50</v>
      </c>
      <c r="G49" s="6">
        <v>40</v>
      </c>
      <c r="H49" s="6">
        <v>29</v>
      </c>
      <c r="I49" s="8">
        <f t="shared" si="2"/>
        <v>329</v>
      </c>
      <c r="J49" s="7">
        <v>47</v>
      </c>
      <c r="K49" s="4">
        <f>0.7*(47*15)</f>
        <v>493.49999999999994</v>
      </c>
      <c r="L49" s="6">
        <v>110</v>
      </c>
      <c r="M49" s="6">
        <v>100</v>
      </c>
      <c r="N49" s="6">
        <v>90</v>
      </c>
      <c r="O49" s="6">
        <v>80</v>
      </c>
      <c r="P49" s="6">
        <v>60</v>
      </c>
      <c r="Q49" s="6">
        <v>54</v>
      </c>
      <c r="R49" s="12">
        <f t="shared" si="1"/>
        <v>494</v>
      </c>
    </row>
    <row r="50" spans="1:18" x14ac:dyDescent="0.3">
      <c r="A50" s="7">
        <v>48</v>
      </c>
      <c r="B50" s="4">
        <f>0.7*480</f>
        <v>336</v>
      </c>
      <c r="C50" s="6">
        <v>80</v>
      </c>
      <c r="D50" s="6">
        <v>70</v>
      </c>
      <c r="E50" s="6">
        <v>60</v>
      </c>
      <c r="F50" s="6">
        <v>50</v>
      </c>
      <c r="G50" s="6">
        <v>40</v>
      </c>
      <c r="H50" s="6">
        <v>36</v>
      </c>
      <c r="I50" s="8">
        <f t="shared" si="2"/>
        <v>336</v>
      </c>
      <c r="J50" s="7">
        <v>48</v>
      </c>
      <c r="K50" s="4">
        <f>0.7*(48*15)</f>
        <v>503.99999999999994</v>
      </c>
      <c r="L50" s="6">
        <v>110</v>
      </c>
      <c r="M50" s="6">
        <v>100</v>
      </c>
      <c r="N50" s="6">
        <v>90</v>
      </c>
      <c r="O50" s="6">
        <v>80</v>
      </c>
      <c r="P50" s="6">
        <v>70</v>
      </c>
      <c r="Q50" s="6">
        <v>54</v>
      </c>
      <c r="R50" s="12">
        <f t="shared" si="1"/>
        <v>504</v>
      </c>
    </row>
    <row r="51" spans="1:18" x14ac:dyDescent="0.3">
      <c r="A51" s="7">
        <v>49</v>
      </c>
      <c r="B51" s="4">
        <f>0.7*490</f>
        <v>343</v>
      </c>
      <c r="C51" s="6">
        <v>80</v>
      </c>
      <c r="D51" s="6">
        <v>70</v>
      </c>
      <c r="E51" s="6">
        <v>65</v>
      </c>
      <c r="F51" s="6">
        <v>50</v>
      </c>
      <c r="G51" s="6">
        <v>40</v>
      </c>
      <c r="H51" s="6">
        <v>38</v>
      </c>
      <c r="I51" s="8">
        <f t="shared" si="2"/>
        <v>343</v>
      </c>
      <c r="J51" s="7">
        <v>49</v>
      </c>
      <c r="K51" s="4">
        <f>0.7*(49*15)</f>
        <v>514.5</v>
      </c>
      <c r="L51" s="6">
        <v>120</v>
      </c>
      <c r="M51" s="6">
        <v>100</v>
      </c>
      <c r="N51" s="6">
        <v>90</v>
      </c>
      <c r="O51" s="6">
        <v>80</v>
      </c>
      <c r="P51" s="6">
        <v>70</v>
      </c>
      <c r="Q51" s="6">
        <v>55</v>
      </c>
      <c r="R51" s="12">
        <f t="shared" si="1"/>
        <v>515</v>
      </c>
    </row>
    <row r="52" spans="1:18" x14ac:dyDescent="0.3">
      <c r="A52" s="7">
        <v>50</v>
      </c>
      <c r="B52" s="4">
        <f>0.7*500</f>
        <v>350</v>
      </c>
      <c r="C52" s="6">
        <v>85</v>
      </c>
      <c r="D52" s="6">
        <v>75</v>
      </c>
      <c r="E52" s="6">
        <v>65</v>
      </c>
      <c r="F52" s="6">
        <v>50</v>
      </c>
      <c r="G52" s="6">
        <v>40</v>
      </c>
      <c r="H52" s="6">
        <v>35</v>
      </c>
      <c r="I52" s="8">
        <f t="shared" si="2"/>
        <v>350</v>
      </c>
      <c r="J52" s="7">
        <v>50</v>
      </c>
      <c r="K52" s="4">
        <f>0.7*(50*15)</f>
        <v>525</v>
      </c>
      <c r="L52" s="6">
        <v>120</v>
      </c>
      <c r="M52" s="6">
        <v>100</v>
      </c>
      <c r="N52" s="6">
        <v>90</v>
      </c>
      <c r="O52" s="6">
        <v>80</v>
      </c>
      <c r="P52" s="6">
        <v>70</v>
      </c>
      <c r="Q52" s="6">
        <v>65</v>
      </c>
      <c r="R52" s="12">
        <f t="shared" si="1"/>
        <v>525</v>
      </c>
    </row>
    <row r="53" spans="1:18" x14ac:dyDescent="0.3">
      <c r="J53" s="3"/>
      <c r="R5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75%</vt:lpstr>
      <vt:lpstr>80%</vt:lpstr>
      <vt:lpstr>90%</vt:lpstr>
      <vt:lpstr>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Suvi A Komsa</cp:lastModifiedBy>
  <cp:lastPrinted>2013-10-10T21:23:32Z</cp:lastPrinted>
  <dcterms:created xsi:type="dcterms:W3CDTF">2011-12-02T18:52:46Z</dcterms:created>
  <dcterms:modified xsi:type="dcterms:W3CDTF">2023-12-31T15:13:02Z</dcterms:modified>
</cp:coreProperties>
</file>